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consodalis\consodalis_intern\Infobrief_monatlich\2023\02.2023\"/>
    </mc:Choice>
  </mc:AlternateContent>
  <xr:revisionPtr revIDLastSave="0" documentId="13_ncr:1_{1F92FD0E-66C4-41C1-B4E3-05E666397E3C}" xr6:coauthVersionLast="47" xr6:coauthVersionMax="47" xr10:uidLastSave="{00000000-0000-0000-0000-000000000000}"/>
  <bookViews>
    <workbookView xWindow="-28920" yWindow="-120" windowWidth="29040" windowHeight="15525" activeTab="1" xr2:uid="{00000000-000D-0000-FFFF-FFFF00000000}"/>
  </bookViews>
  <sheets>
    <sheet name="SAPKE608B6-Februar 2023" sheetId="1" r:id="rId1"/>
    <sheet name="Deutschland" sheetId="2" r:id="rId2"/>
  </sheets>
  <definedNames>
    <definedName name="_xlnm._FilterDatabase" localSheetId="1" hidden="1">Deutschland!$A$1:$F$61</definedName>
  </definedNames>
  <calcPr calcId="0"/>
</workbook>
</file>

<file path=xl/calcChain.xml><?xml version="1.0" encoding="utf-8"?>
<calcChain xmlns="http://schemas.openxmlformats.org/spreadsheetml/2006/main">
  <c r="F60" i="2" l="1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3" i="2"/>
  <c r="F2" i="2"/>
  <c r="I2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</calcChain>
</file>

<file path=xl/sharedStrings.xml><?xml version="1.0" encoding="utf-8"?>
<sst xmlns="http://schemas.openxmlformats.org/spreadsheetml/2006/main" count="1947" uniqueCount="562">
  <si>
    <t>SAP-Komponente</t>
  </si>
  <si>
    <t>Name der SAP-Komponente</t>
  </si>
  <si>
    <t>Nummer</t>
  </si>
  <si>
    <t>Aktuelle Version</t>
  </si>
  <si>
    <t>Ausgelieferte Version</t>
  </si>
  <si>
    <t>Titel</t>
  </si>
  <si>
    <t>Typ</t>
  </si>
  <si>
    <t>PrioritÃ¤t</t>
  </si>
  <si>
    <t>URL</t>
  </si>
  <si>
    <t>FI-TV-COS</t>
  </si>
  <si>
    <t>Reisekosten</t>
  </si>
  <si>
    <t>PR02: Wertehilfe fÃ¼r Abrechnungsstatus</t>
  </si>
  <si>
    <t>Programmfehler</t>
  </si>
  <si>
    <t>Korrektur mit mittlerer PrioritÃ¤t</t>
  </si>
  <si>
    <t>PA-PA-BE</t>
  </si>
  <si>
    <t>Belgien</t>
  </si>
  <si>
    <t>Infotype Pension Advantage (0504)  - update of screen validation for field ASSIP</t>
  </si>
  <si>
    <t>Korrektur der gesetzlichen Funktion</t>
  </si>
  <si>
    <t>PA-PA-CZ</t>
  </si>
  <si>
    <t>Tschechien</t>
  </si>
  <si>
    <t>HRCZ: new IT3444-Insurance premium discount CZ PA30 [2/2]</t>
  </si>
  <si>
    <t>Gesetzliche Ã„nderung</t>
  </si>
  <si>
    <t>HRCZ: new IT3444-Insurance premium discount CZ PA30 [1/2]</t>
  </si>
  <si>
    <t>HRCZ - My Forms (Fiori 2.0) - Individual ELDP overview [1]</t>
  </si>
  <si>
    <t>HRCZ - RPCEVIT0, RPCEVIT1 - print of the employee name</t>
  </si>
  <si>
    <t>PA-PA-GB</t>
  </si>
  <si>
    <t>GroÃŸbritannien</t>
  </si>
  <si>
    <t>PA-PA-GB: Data Protection: RPUDELPN - correction for deleting from T5GEFDATA</t>
  </si>
  <si>
    <t>PA-PA-KR</t>
  </si>
  <si>
    <t>SÃ¼dkorea</t>
  </si>
  <si>
    <t>Enhancement to Year-End Infotypes Update</t>
  </si>
  <si>
    <t>Year-End Adjustment 2022: Year-end Data Upload (HKRUEYE0)</t>
  </si>
  <si>
    <t>PA-PA-RU</t>
  </si>
  <si>
    <t>Russland</t>
  </si>
  <si>
    <t>Correction of CheckMan (ATC) errors</t>
  </si>
  <si>
    <t>PA-PA-SA</t>
  </si>
  <si>
    <t>KÃ¶nigreich Saudi-Arabien</t>
  </si>
  <si>
    <t>Primary / Secondary Infotype attribute update for Additional Personal IDs Infotype (IT3305)</t>
  </si>
  <si>
    <t>PA-PF-DE</t>
  </si>
  <si>
    <t>Betriebliche Altersversorgung Deutschland</t>
  </si>
  <si>
    <t>RBM: Fehlerhafte Beitragsdaten</t>
  </si>
  <si>
    <t>PY-AE</t>
  </si>
  <si>
    <t>Vereinigte Arabische Emirate</t>
  </si>
  <si>
    <t>Posting Date node description for UAE</t>
  </si>
  <si>
    <t>Advance leave payment report runtime error</t>
  </si>
  <si>
    <t>PY-AR</t>
  </si>
  <si>
    <t>Argentinien</t>
  </si>
  <si>
    <t>[AR] Law 27430 - Reduction is being generated after vacation payment with minimum salary</t>
  </si>
  <si>
    <t>[AR] General Resolution 5267/22 - New Contract Types</t>
  </si>
  <si>
    <t>[AR] SAC - /S14 wage type is not generated in termination</t>
  </si>
  <si>
    <t>Korrektur mit hoher PrioritÃ¤t</t>
  </si>
  <si>
    <t>[AR] Tax - SAC differences from previous year are not being cancelled</t>
  </si>
  <si>
    <t>[AR] Tax - Correction for SAP Note 3278966</t>
  </si>
  <si>
    <t>PY-AT</t>
  </si>
  <si>
    <t>Ã–sterreich</t>
  </si>
  <si>
    <t>Customizingtabelle T5A4Q ist nicht zeitabhÃ¤ngig</t>
  </si>
  <si>
    <t>RPCALCA0: Vergleichszahlung bei Ãœberschreitung der jÃ¤hrlichen SZ HBG falsch</t>
  </si>
  <si>
    <t>Typkonflikt bei Aufruf  CALL FUNCTION "RP_CUMULATE_RT_CRT</t>
  </si>
  <si>
    <t>J6 ab 2020: weitere Korrekturen an der Sechstelkontrollrechnung</t>
  </si>
  <si>
    <t>RPCBETA1_NGL: Fehler auf dem SAPScript Formular</t>
  </si>
  <si>
    <t>RPUGVTA0PBS: Neues Selektionsfeld "In-Haus-Test" nicht sichtbar</t>
  </si>
  <si>
    <t>PCALZ: das Beginndatum in der Simulation ist falsch errechnet</t>
  </si>
  <si>
    <t>Korrektur mit niedriger PrioritÃ¤t</t>
  </si>
  <si>
    <t>RPCALCA0: Operation MEANV  im Wiederholungslauf</t>
  </si>
  <si>
    <t>PCALZ: Korrektur wegen kundeneigener Felder im L16-Formular</t>
  </si>
  <si>
    <t>PY-BE</t>
  </si>
  <si>
    <t>Complementary Indemnity Payments - DECAVAA - New Employer Contribution Rates as of 01/01/2023</t>
  </si>
  <si>
    <t>DeCava - Update of report documentation for RPUCIDB0 &amp; RPUCIPB0</t>
  </si>
  <si>
    <t>Advance taxes - Annex III - Professional Sportsmen</t>
  </si>
  <si>
    <t>PY-BR</t>
  </si>
  <si>
    <t>Brasilien</t>
  </si>
  <si>
    <t>eSocial -  S-3000 - indApuracao filled for S-1210 deletion events in S-1.1</t>
  </si>
  <si>
    <t>AEJ - Adjust in BAdI method signature and files download in background mode</t>
  </si>
  <si>
    <t>BRGAR - Garnishment payment from the first portion of the Christmas bonus being deducted twice in AJUS termination</t>
  </si>
  <si>
    <t>eSocial - The generated S-2399 event is empty.</t>
  </si>
  <si>
    <t>eSocial - S-1200 - BAdI does not receive enough information to fill remunSuc</t>
  </si>
  <si>
    <t>HBRETQCP - Wrong job description for remuneration change</t>
  </si>
  <si>
    <t>eSocial - S-2299/S-2399 - Wrong alimony percentage</t>
  </si>
  <si>
    <t>Arquivo Eletronico de Jornada - Wrong value for unjustified absence in record type 7</t>
  </si>
  <si>
    <t>Prerequisite objects for SAP Note 3287483</t>
  </si>
  <si>
    <t>eSocial - Layout 1.1 - Storing new summary event (S-5501)</t>
  </si>
  <si>
    <t>PY-CA</t>
  </si>
  <si>
    <t>Kanada</t>
  </si>
  <si>
    <t>Prerequisite objects for SAP Note 3285167</t>
  </si>
  <si>
    <t>YE22: CPP and QPP wage types being created without values</t>
  </si>
  <si>
    <t>YE22: Correction for log and basic exemption amounts</t>
  </si>
  <si>
    <t>YE22: Negative F5A and F5B exceeding F5, and incorrect calculation on bonus payment</t>
  </si>
  <si>
    <t>PY-CA-YE</t>
  </si>
  <si>
    <t>Jahresabschluss fÃ¼r Kanada</t>
  </si>
  <si>
    <t>YE22: Correction to CPP tax threshold in T5KTC.</t>
  </si>
  <si>
    <t>YE22: Correction to wagetypes /308 and /309</t>
  </si>
  <si>
    <t>YE22: Correction to wagetypes /310 and /311</t>
  </si>
  <si>
    <t>PY-CH</t>
  </si>
  <si>
    <t>Schweiz</t>
  </si>
  <si>
    <t>SV (CE): Abbruch in Initialisierung HÃ¶chstlÃ¶hne fÃ¼r Kundenversicherungen nach Erreichen AHV-Rentenalter</t>
  </si>
  <si>
    <t>QST21/ELM 5.0: Fehlende QSt-Basenbildung bei GrenzgÃ¤ngern ('/313',..)</t>
  </si>
  <si>
    <t>QST21/ELM 5.0: Rundung der Arbeitstage CH bei unterm. Austritt ('/3B3'), II</t>
  </si>
  <si>
    <t>ERC2 - Arbeitgeberbescheinigung: Korrekturen am Formular (Stand 09.2021)</t>
  </si>
  <si>
    <t>PY-CL</t>
  </si>
  <si>
    <t>Chile</t>
  </si>
  <si>
    <t>[CL] New Family Allowance and Monthly Minimum Income values for 2023</t>
  </si>
  <si>
    <t>PY-CN</t>
  </si>
  <si>
    <t>China</t>
  </si>
  <si>
    <t>Adjustment for Configuration of Some Wage Types</t>
  </si>
  <si>
    <t>HCNCMTX0: Enhancement of the File Name of the Excel Generated in Background Run</t>
  </si>
  <si>
    <t>PY-CO</t>
  </si>
  <si>
    <t>Kolumbien</t>
  </si>
  <si>
    <t>[CO] CIR - Changes to total accumulation of V_T7CO34 table view and version correction</t>
  </si>
  <si>
    <t>[CO] Vacation - Incorrect generation of M401 wage type after vacation suspension</t>
  </si>
  <si>
    <t>[CO] Vacation - Technical enhancements to COFVA Payroll Function</t>
  </si>
  <si>
    <t>[CO] CALC - Incorrect value in constant COAUX after implementing SAP Note 3285820</t>
  </si>
  <si>
    <t>[CO] CALC - Incorrect value in constant CORDM after implementing SAP Note 3285820</t>
  </si>
  <si>
    <t>[CO] PILA - Corrections to Resolution 2012/2022</t>
  </si>
  <si>
    <t>[CO] CALC - Incorrect value in constant CORDM after implementing SAP Note 3286911</t>
  </si>
  <si>
    <t>[CO] Impuestos - Incorrect maximum deduction value considered during half-year procedure</t>
  </si>
  <si>
    <t>[CO] Embargos - Double amount in the Granishment Balance field</t>
  </si>
  <si>
    <t>PY-CZ</t>
  </si>
  <si>
    <t>HRCZ - PVPOJ XML for 2023 - [2] - Report part</t>
  </si>
  <si>
    <t>HRCZ - HCZLANDEC code cleanup and accessibility fix</t>
  </si>
  <si>
    <t>HRCZ - RPCEVIT0 - message for missing ITs</t>
  </si>
  <si>
    <t>HRCZ - garnishment with unpaid sick pay and retrocalclulation - correction</t>
  </si>
  <si>
    <t>HRCZ - IT0245 dynpro 2000 - text correction after application of SAP note 3243061</t>
  </si>
  <si>
    <t>HRCZ - Union's contribution and retrocalculation - correction</t>
  </si>
  <si>
    <t>HRCZ - RPCZPLT0 , RPCSPLT0 - display WTs uninsured WTs</t>
  </si>
  <si>
    <t>HRCZ - RPCFORT0 - employer's address in form M005</t>
  </si>
  <si>
    <t>HRCZ - PVPOJ XML for 2023 - [1] - DDIC and Form part</t>
  </si>
  <si>
    <t>HRCZ - Constants in tables T511K, T5TGRWRK for year 2023 - part 3</t>
  </si>
  <si>
    <t>PY-CZ-PS</t>
  </si>
  <si>
    <t>Tschechische Republik - Ã–ffentlicher Sektor</t>
  </si>
  <si>
    <t>HRCZ - ISoSS - Civil service - correction 2022</t>
  </si>
  <si>
    <t>PY-DE</t>
  </si>
  <si>
    <t>Deutschland</t>
  </si>
  <si>
    <t>Personalbereich Berichtswesen: Sachbearbeitertelefonnummer in Tabelle T526 zu kurz</t>
  </si>
  <si>
    <t>HRCDENT: Darstellung von Nachrichten im Protokoll der Transaktion SARA</t>
  </si>
  <si>
    <t>HRCDENT: Korrekturen des Codings zur QualitÃ¤tsverbesserung</t>
  </si>
  <si>
    <t>PY-DE-AU-SI</t>
  </si>
  <si>
    <t>SozialversicherungsprÃ¼fung (euBP)</t>
  </si>
  <si>
    <t>euBP: Korrekturen nach dem Jahreswechsel 2022/2023</t>
  </si>
  <si>
    <t>PY-DE-BA</t>
  </si>
  <si>
    <t>BehÃ¶rdenkommunikation</t>
  </si>
  <si>
    <t>B2A-SV: Anzeige der Firmenadresse im Testreport RPUSVHD1 fehlerhaft bei DBPA mit LÃ¶schkennzeichen</t>
  </si>
  <si>
    <t>Dokumentation einiger B2A-Konstanten</t>
  </si>
  <si>
    <t>B2A-SV: eAU - Automatischer Start des RPCSVHD0_IN innerhalb des RPCSVPD0_IN verarbeitet keine Dateien</t>
  </si>
  <si>
    <t>B2A-SV: Meldungen in QuarantÃ¤ne werden nicht verarbeitet, weil sie die falsche Datenart haben</t>
  </si>
  <si>
    <t>LStA, LStB, ELStAM: Firmenname im XML-Tag Datenlieferant abgeschnitten</t>
  </si>
  <si>
    <t>PY-DE-CI</t>
  </si>
  <si>
    <t>Bauwirtschaft</t>
  </si>
  <si>
    <t>Bauwirtschaft: WegezeitentschÃ¤digung - Entfernung Betrieb und ArbeitsstÃ¤tte Ã¼ber den Infotyp Bauwirtschaft Aufwendungen (IT0191)</t>
  </si>
  <si>
    <t>SKV: Nicht zulÃ¤ssige Zeichen im Namen des Sachbearbeiters</t>
  </si>
  <si>
    <t>Mehraufwands-Wintergeld-Zeitraum vom 15.12.2022 bis 14.12.2023</t>
  </si>
  <si>
    <t>PY-DE-FP</t>
  </si>
  <si>
    <t>FolgeaktivitÃ¤ten</t>
  </si>
  <si>
    <t>eAU: Meldungsersteller - Erstellung von mehreren eAU-Anfragen zum selben Stichtag</t>
  </si>
  <si>
    <t>eAU: Meldungsersteller - Stornierung einer eAU-Anfrage wird nicht erstellt</t>
  </si>
  <si>
    <t>PY-DE-FP-A1</t>
  </si>
  <si>
    <t>A1 Meldeverfahren</t>
  </si>
  <si>
    <t>A1-Verfahren: BAPI Ãœbernahme von Angaben zur Melde- und Beitragspflicht in Ausnahmevereinbarungen</t>
  </si>
  <si>
    <t>A1-Verfahren: Fehlende PrÃ¼fung der Postleitzahl der BeschÃ¤ftigungsstelle in Infotyp 0700</t>
  </si>
  <si>
    <t>A1-Verfahren: Ablehnungen von Meldedateien aufgrund von Parserfehlern</t>
  </si>
  <si>
    <t>A1-Verfahren: FÃ¤lschliche Stornierungen von AntrÃ¤gen fÃ¼r den Ã¶ffentlichen Dienst</t>
  </si>
  <si>
    <t>A1-Verfahren: Meldungen nur mit Personalnummernzuordnung nicht im Arbeitsvorrat der Sachbearbeiterliste vorhanden</t>
  </si>
  <si>
    <t>A1-Verfahren: fehlerhafte Ermittlung des Kennzeichens fÃ¼r geringfÃ¼gige BeschÃ¤ftigung</t>
  </si>
  <si>
    <t>PY-DE-FP-DU</t>
  </si>
  <si>
    <t>DEÃœV</t>
  </si>
  <si>
    <t>DEÃœV: Fehler bei der Ermittlung der Hauptbetriebsnummer</t>
  </si>
  <si>
    <t>DEÃœV: Ablehnung von Meldungen mit Fehler DSME702 fÃ¼r MeldezeitrÃ¤ume vor dem 01.01.2023</t>
  </si>
  <si>
    <t>DEÃœV: Abbruch bei Meldungen mit dem Datenbaustein DBST</t>
  </si>
  <si>
    <t>DEÃœV: Fehlernachricht 5D161 beim Erstellen von DEÃœV-Meldungen</t>
  </si>
  <si>
    <t>BV-DEÃœV: Hauptbetriebsnummer fÃ¼r MeldezeitrÃ¤ume ab 01.01.2023 nicht gefÃ¼llt</t>
  </si>
  <si>
    <t>DEÃœV: fehlerhafte GKV-Monatsmeldungen</t>
  </si>
  <si>
    <t>DEÃœV: Fehler bei der Zuordnung von Eingangsmeldungen ohne Aktenzeichen Verursacher und Rentenversicherungsnummer</t>
  </si>
  <si>
    <t>PY-DE-FP-EAU</t>
  </si>
  <si>
    <t>eAU-Meldeverfahren</t>
  </si>
  <si>
    <t>eAU: Meldungsersteller - Erstellung von eAU-Anfragen fÃ¼r Abwesenheiten komplett auÃŸerhalb des GÃ¼ltigkeitszeitraums der Teilapplikation EAU</t>
  </si>
  <si>
    <t>eAU: Sachbearbeiterliste - Programmabbruch nach Strukturerweiterung bei leerer Meldungsliste</t>
  </si>
  <si>
    <t>eAU: Meldungsersteller - Keine eAU-Anfrage fÃ¼r BeschÃ¤ftigte mit Bestandsschutz nach dem MindestlohnerhÃ¶hungsgesetz</t>
  </si>
  <si>
    <t>eAU: Meldungsverarbeiter - Obsolete Aufgabe im Notification Tool nach zunÃ¤chst ausstehender RÃ¼ckmeldung wird nach erfolgter RÃ¼ckmeldung nicht aktualisiert</t>
  </si>
  <si>
    <t>PY-DE-FP-MV</t>
  </si>
  <si>
    <t>SI Notifications</t>
  </si>
  <si>
    <t>BEA: Sammelhinweis fÃ¼r kleinere Korrekturen</t>
  </si>
  <si>
    <t>HRCDENT: Korrektur des Zeitbezugs fÃ¼r das Archivierungsteilobjekt 01SVBEA</t>
  </si>
  <si>
    <t>BEA: falsche Funktionsauswahl Ã¼ber das Notification Tool</t>
  </si>
  <si>
    <t>BEA: technische Anpassungen zur Umsetzung von Kundenerweiterungen II</t>
  </si>
  <si>
    <t>BDDEUEV: Ã„nderung der Rechtsform lÃ¶st keine Ã„nderungsmeldung aus</t>
  </si>
  <si>
    <t>BEA: Arbeitszeitvergleich, Ende des ArbeitsverhÃ¤ltnisses</t>
  </si>
  <si>
    <t>BEA: Fehler bei Ermittlung der Absender</t>
  </si>
  <si>
    <t>PY-DE-FP-UV</t>
  </si>
  <si>
    <t>AI Meldeverfahren</t>
  </si>
  <si>
    <t>UV-Meldeverfahren: Weitere Korrekturen zur Datensatzversion 02</t>
  </si>
  <si>
    <t>PY-DE-NT-GR</t>
  </si>
  <si>
    <t>PfÃ¤ndung / Abtretung</t>
  </si>
  <si>
    <t>EP: Warnung bei Kappung der Tilgungsdifferenz auf die Nettonachzahlung</t>
  </si>
  <si>
    <t>Administrative Ã„nderung an Include RPCPEFD1_EP</t>
  </si>
  <si>
    <t>Basiszinssatz Ã¤ndert sich zum 01.01.2023</t>
  </si>
  <si>
    <t>PY-DE-NT-NI</t>
  </si>
  <si>
    <t>Sozialversicherung</t>
  </si>
  <si>
    <t>Bildung von SV-Tagen bei Privatversicherten ohne KrankengeldzuschuÃŸ nach Hinweis 3259727</t>
  </si>
  <si>
    <t>Performance-Verbesserung bei dem Report RPCSVHD0_IN</t>
  </si>
  <si>
    <t>PERFORMANCE</t>
  </si>
  <si>
    <t>PY-DE-NT-RH</t>
  </si>
  <si>
    <t>Kurzarbeitergeld / Schlechtwettergeld</t>
  </si>
  <si>
    <t>KuG: Steuerabzug fÃ¼r pauschaliertes Netto bei GrenzgÃ¤ngern Frankreich</t>
  </si>
  <si>
    <t>PY-DE-NT-SR</t>
  </si>
  <si>
    <t>Altersteilzeit</t>
  </si>
  <si>
    <t>ATZ: Fehler in ATZ-FiktivlÃ¤ufen ab 1.1.2023 bei Verwendung der Abrechnungsfunktion IF DFLA IFSG</t>
  </si>
  <si>
    <t>PY-DE-NT-TX</t>
  </si>
  <si>
    <t>Steuern</t>
  </si>
  <si>
    <t>ELStAM: Fehlerhafte Warnmeldung</t>
  </si>
  <si>
    <t>DLS: Abbruch der Dateierstellung bei Personalnummern mit Abrechnungsergebnissen ohne Betriebszuordnung in Abrechnungstabelle ST</t>
  </si>
  <si>
    <t>Lohnartenkopierer schreibt EintrÃ¤ge der Tabellen T77PAYDE_512CS und T77PAYDE_512CC nicht auf einen Auftrag</t>
  </si>
  <si>
    <t>Energiepreispauschale (EPP) - LStA: ErgÃ¤nzung zum Checkreport fÃ¼r EPP (RP_PAYDE_ST_LSTA_EPP_CHECK). PrÃ¼fung auf Status Abrechnungsverwaltungssatz deaktivieren.</t>
  </si>
  <si>
    <t>PY-DE-PS</t>
  </si>
  <si>
    <t>Public Sector</t>
  </si>
  <si>
    <t>MaFz: Fehlender Kinderbestandteil im Fiktivlauf Altersteilzeit</t>
  </si>
  <si>
    <t>MaFz: Erweiterungen mietenstufenabhÃ¤ngiger Familienzuschlag Land Bayern (4): Nachzahlung fÃ¼r aktive Beamte</t>
  </si>
  <si>
    <t>PY-DE-PS-VA</t>
  </si>
  <si>
    <t>Versorgungsadministration</t>
  </si>
  <si>
    <t>Fehlermeldung der indirekten Bewertung im Vorgang Zwangspensionierung beim Teilvorgang KÃ¼rzung Versorgungsausgleich</t>
  </si>
  <si>
    <t>Versorgungsausgleich: Dynamisierung KÃ¼rzungsbetrag bei ErhÃ¶hung RGVH nach Â§ 14a BeamtVG</t>
  </si>
  <si>
    <t>Vorbereitung Verwendung Infotyp-Framework in Versorgungs- und Nachversicherungsadministration (3)</t>
  </si>
  <si>
    <t>Doppelte Ausgabe KÃ¼rzungen in Bescheinigungen KÃ¼rzung Â§ 57/58 BeamtVG mit und ohne KÃ¼rzung</t>
  </si>
  <si>
    <t>ESS Versorgungsauskunft - VADM-Anteile (1)</t>
  </si>
  <si>
    <t>Vorgezogene Entwicklung</t>
  </si>
  <si>
    <t>PY-DE-PS-ZV</t>
  </si>
  <si>
    <t>Zusatzversorgung</t>
  </si>
  <si>
    <t>ZV: Nachzahlung von laufendem Entgelt wÃ¤hrend Mutterschutzzeiten</t>
  </si>
  <si>
    <t>PY-DE-RP-ES</t>
  </si>
  <si>
    <t>Auswertung / Statistik</t>
  </si>
  <si>
    <t>RPLBGND0: Falsche Mitgliedsnummer bei abweichendem UV-TrÃ¤ger</t>
  </si>
  <si>
    <t>Z4: Fehlerhaftes Customizing der Musterlohnarten M445, M446 und O046</t>
  </si>
  <si>
    <t>PY-DE-RP-ST</t>
  </si>
  <si>
    <t>Bescheinigungen</t>
  </si>
  <si>
    <t>Arbeitsbescheinigung Â§ 312 SGB III: Falsches Datum bei Urlaubsabgeltung</t>
  </si>
  <si>
    <t>Zu den Infotypen 0650 und 0653 lassen sich keine Zusatzfelder fÃ¼r die HR Query definieren</t>
  </si>
  <si>
    <t>Einkommensbescheinigung Â§ 58 SGB II (ALG II): Korrekturen und Erweiterungen 1/2023</t>
  </si>
  <si>
    <t>Verdienstbescheinigung Kinderzuschlag: Fehlerhafte Bescheinigung Punkt 2.2 (Einmalzahlungen)</t>
  </si>
  <si>
    <t>PY-ES</t>
  </si>
  <si>
    <t>Spanien</t>
  </si>
  <si>
    <t>CALC: MEI contribution generated for employee with methods 0040, 0041 or 0054 or with TRL 938 or 986</t>
  </si>
  <si>
    <t>CALC: /336 value not considering MEI contribution</t>
  </si>
  <si>
    <t>CALC: MEI contribution generated for employee with 0064 allowance method</t>
  </si>
  <si>
    <t>IRPF: Objects delivery for SAP Note 3287037</t>
  </si>
  <si>
    <t>CALC: New unemployment percentage value for employees in ERTE situation for more than 180 days</t>
  </si>
  <si>
    <t>IRPF: Tax tables update for 2023 - Foral regions</t>
  </si>
  <si>
    <t>IRPF: Tax table update for 2023 - Navarra</t>
  </si>
  <si>
    <t>CALC: /3N1 is not being generated for an employee with maternity absence in whole month</t>
  </si>
  <si>
    <t>PP: Objects delivery for SAP Note 3287386</t>
  </si>
  <si>
    <t>TEMSE: Incorrect encoding when downloading files after applying SAP Note 3216711</t>
  </si>
  <si>
    <t>BONIFICACIONES: Correction Package 2022</t>
  </si>
  <si>
    <t>AFI: Missing text to PES_CPTRA domain</t>
  </si>
  <si>
    <t>PP: Objects delivery for SAP Note 3285374</t>
  </si>
  <si>
    <t>IRPF: Incorrect percentages for the number of children for Ãlava, Bizkaia and Guipuzkoa tax table</t>
  </si>
  <si>
    <t>SLD: Support for Consulta Trabajadores Rectificados (CTR) files containing liquidations with no warnings</t>
  </si>
  <si>
    <t>CALC: /3N0 doubled at total deductions of the payslip</t>
  </si>
  <si>
    <t>SSOCIAL: contribution type and exclusions configuration feature not filling data</t>
  </si>
  <si>
    <t>PP: New limits for Pension Plan calculation 2023</t>
  </si>
  <si>
    <t>190: Missing TemSe type for model 190 file for 2022</t>
  </si>
  <si>
    <t>SLD: Interval generated for non relevant payroll split for employees with the 1062 allowance method</t>
  </si>
  <si>
    <t>CALC: Incorrect /342 and /343 values for monthly-contribution employees with an absence who earn above the maximum contribution base</t>
  </si>
  <si>
    <t>GARNT: Wrong "Not withheld" value when importing garnishments from previous periods</t>
  </si>
  <si>
    <t>IRPF: No payroll percentage value for employees that were in an expatriate situation in the past</t>
  </si>
  <si>
    <t>INEMCP: Some texts are not updated in the Temporal form</t>
  </si>
  <si>
    <t>BONIFICACIONES: Extension of allowance methods 0163 and 0164 (RDL 20/2022)</t>
  </si>
  <si>
    <t>SLD: New Consulta Trabajadores Rectificados (CTR) file support to files processing report</t>
  </si>
  <si>
    <t>BONIFICACIONES: New reduction methods BOE 31/2022</t>
  </si>
  <si>
    <t>190: Navarra form 190 update - January/2023 legal change</t>
  </si>
  <si>
    <t>CALC: Force majeure overtime being wrongly generated for employee with Legal Guardianship</t>
  </si>
  <si>
    <t>SLD: No interval generated for employee older than 62 years with birthday inside IT absence</t>
  </si>
  <si>
    <t>PA: HR Renewal views for Contract Printing on IT0016</t>
  </si>
  <si>
    <t>190: Objects delivery for SAP Note 3293176</t>
  </si>
  <si>
    <t>INEMCP: The side signature is not being displayed in the Formacion, Practicas and Temporal forms</t>
  </si>
  <si>
    <t>SLD: Objects delivery for SAP Note 3236893</t>
  </si>
  <si>
    <t>INEMCP: It is not possible to create templates for the 191, 192 and 200 forms</t>
  </si>
  <si>
    <t>SLD: Transformation objects delivery for SAP Note 3236893</t>
  </si>
  <si>
    <t>CONTRAT@: Code adjustments for testing feasibility</t>
  </si>
  <si>
    <t>190: Wrong province code reported for non-resident employees in Form 345</t>
  </si>
  <si>
    <t>IRPF: Incorrect withholding percentage for three children in Ãlava and Bizkaia tax table</t>
  </si>
  <si>
    <t>MASSIVE: Employees withdrawn during selected period being rejected</t>
  </si>
  <si>
    <t>PY-FI</t>
  </si>
  <si>
    <t>Finnland</t>
  </si>
  <si>
    <t>HRFI: KATRE - New codes for CBA and IncomeEarnerType</t>
  </si>
  <si>
    <t>HRFI: Company Car - New limit for Accessories (CARLA); using Further accessories in car price calculation</t>
  </si>
  <si>
    <t>PY-FR</t>
  </si>
  <si>
    <t>Frankreich</t>
  </si>
  <si>
    <t>PAS 2022: Errors In Case of Negative RNF (56 of overpayment to report) for Apprentices</t>
  </si>
  <si>
    <t>DSN: S21.G00.40.040 ("Code risque accident du travail") Wrongly Generated Following Contract Deletion in Retro for a Particular Period.</t>
  </si>
  <si>
    <t>FCTU: Block 50 M-1 missing when changing reference contract</t>
  </si>
  <si>
    <t>DSN: Field 40.043 has to be Filled with the Work Accident Received from the CARSAT</t>
  </si>
  <si>
    <t>DSN: FCTU block 45 - No more check on the CCO of the current monthly declaration</t>
  </si>
  <si>
    <t>PAS 2022: Determination of the Reduction ('Abattement') Correction in case of Extension</t>
  </si>
  <si>
    <t>DSN: Missing implementation of method IF_EX_HRPAYFR_PY_CT~GET_FIELD_COTAT</t>
  </si>
  <si>
    <t>DSN: Cancel-and-replace DSN declarations are still generated by mistake for natures 04 and 05 after the implementation of SAP Note 3282465/BAdI HRPAYFR_DSN_ADDIT_CHECKSUM</t>
  </si>
  <si>
    <t>Payroll - SUSPENSION: DSN S21.G00.65 Wrong Number of Days if two SUSPENSION entries on the same date.</t>
  </si>
  <si>
    <t>DSN: Blocks 60/66 of therapeutic part time wrongly canceled in case of prolongation/Runtime error in class CL_HRPAYFR_DSN_GTHER</t>
  </si>
  <si>
    <t>DSN:  P23V01 Block 44 codes 001 and 003 generated before payment period</t>
  </si>
  <si>
    <t>SUSPENSION: Prerequisite Objects for SAP Note 3288596</t>
  </si>
  <si>
    <t>PY-GB</t>
  </si>
  <si>
    <t>PY-GB: P46(Car) form for tax year 2023/24</t>
  </si>
  <si>
    <t>PY-GB: PAE: Payroll will Opted-In an employee to the payroll scheme who is already Opted-In earlier</t>
  </si>
  <si>
    <t>PY-GB: PBIK Salary sacrifice and capital contribution</t>
  </si>
  <si>
    <t>PY-GB: Statutory Payment Rates correction for tax year 2023/24</t>
  </si>
  <si>
    <t>PY-GB: P60 - Custom developed form names are overridden by the tax year determination function</t>
  </si>
  <si>
    <t>PY-GB: RTI: FAPR Non Taxable payment and "Retros across employments not allowed" for rehire across tax year</t>
  </si>
  <si>
    <t>PY-GR</t>
  </si>
  <si>
    <t>Griechenland</t>
  </si>
  <si>
    <t>HRGR: Setting up accessibility for some transactions</t>
  </si>
  <si>
    <t>HRGR: HGRTEAYT - filtering data for direct XML creation, negative retro records missing in DB</t>
  </si>
  <si>
    <t>HRGR: Ergani II - E3 Working Start &amp; End hours working days (f_orario)</t>
  </si>
  <si>
    <t>HRGR: Ergani II - progress indicator</t>
  </si>
  <si>
    <t>PY-HR</t>
  </si>
  <si>
    <t>Kroatien</t>
  </si>
  <si>
    <t>HRHR: EURO - Payroll constants and forms for year 2023 in euro currency</t>
  </si>
  <si>
    <t>HRHR: EURO - R-1 form HHR_FORM_R1_H_E correction</t>
  </si>
  <si>
    <t>HRHR: EURO - MAXMI constant not converted to EUR when income is assigned to the past</t>
  </si>
  <si>
    <t>HRHR: EURO - Payslip for 12/2022 in alternative currency with retro calculation</t>
  </si>
  <si>
    <t>HRHR: EURO - Distribution of very small surtax amount in JOPPD</t>
  </si>
  <si>
    <t>PY-HU</t>
  </si>
  <si>
    <t>Ungarn</t>
  </si>
  <si>
    <t>HR-HU: SP02/2023 - Social reference base</t>
  </si>
  <si>
    <t>HR-HU: SP02/2023 - Tax certificate M30 - UDO</t>
  </si>
  <si>
    <t>HR-HU: SP02/2023 - Tax certificate M30</t>
  </si>
  <si>
    <t>HR-HU: SP02/2023 - RPLVADH0 - Monthly tax corr.</t>
  </si>
  <si>
    <t>HR-HU: SP02/2023 - Payroll: SZÃ‰P card changes 2023 - UDO</t>
  </si>
  <si>
    <t>HR-HU: SP02/2023 - Payroll: U30 allowance 2023 - UDO I</t>
  </si>
  <si>
    <t>HR-HU: SP02/2023 - RPLKIAH6 - Tax data sheet and contribution certificate techn. corr.</t>
  </si>
  <si>
    <t>HR-HU: SP02/2023 - Data sheet on termination of employment - UDO</t>
  </si>
  <si>
    <t>HR-HU: SP02/2023 - Data sheet on termination of employment</t>
  </si>
  <si>
    <t>HR-HU: SP02/2023 - Payroll: U30 allowance 2023</t>
  </si>
  <si>
    <t>HR-HU: SP02/2023 - RPCBBAH1 - Report on insured persons</t>
  </si>
  <si>
    <t>HR-HU: SP02/2023 - Father's Leave UDO I</t>
  </si>
  <si>
    <t>HR-HU: SP02/2023 - Payroll: U30 allowance 2023 - UDO II</t>
  </si>
  <si>
    <t>HR-HU: SP02/2023 - SI Reports</t>
  </si>
  <si>
    <t>HR-HU: SP02/2023 - RPCABKH0 OSAP 1405/1668 Statistics</t>
  </si>
  <si>
    <t>HR-HU: SP02/2023 - Payroll-M30-1405/1668 customizing 2023</t>
  </si>
  <si>
    <t>HR-HU: SP02/2023 - Father's Leave</t>
  </si>
  <si>
    <t>HR-HU: SP02/2023 - RPCMCSH0 KCSP report</t>
  </si>
  <si>
    <t>PY-ID</t>
  </si>
  <si>
    <t>Indonesien</t>
  </si>
  <si>
    <t>LC-ID: NPWP is Replaced by NIK Which is Extended to 16 Digits</t>
  </si>
  <si>
    <t>PY-IE</t>
  </si>
  <si>
    <t>Irland</t>
  </si>
  <si>
    <t>PY-IE: USC, The USC basis left empty in IEUSC</t>
  </si>
  <si>
    <t>PY-IE: CSO, Enterprise Number (CBR) validation removal</t>
  </si>
  <si>
    <t>PY-IT</t>
  </si>
  <si>
    <t>Italien</t>
  </si>
  <si>
    <t>CALC: DM10 amounts not split correctly</t>
  </si>
  <si>
    <t>UNIEMENS: Forced entries with operator 'A' are not considered</t>
  </si>
  <si>
    <t>UNIEMENS: Reporting final year balance for Fringe Benefit of 2022</t>
  </si>
  <si>
    <t>PY-JP-RP</t>
  </si>
  <si>
    <t>Reporting</t>
  </si>
  <si>
    <t>RPCRESJ0: Collective Corrections</t>
  </si>
  <si>
    <t>PY-JP-RP-TX</t>
  </si>
  <si>
    <t>Steuerbescheinigung</t>
  </si>
  <si>
    <t>RPCEADJ1: Leaving Dates in Previous Years</t>
  </si>
  <si>
    <t>RPCEWGJ1: Incorrect Counting of Depend Info</t>
  </si>
  <si>
    <t>PY-KR</t>
  </si>
  <si>
    <t>Collective Correction for Year-End Adjustment 2022</t>
  </si>
  <si>
    <t>Correction to 2022 Year-end Adjustment on Employee Self-Service from Backend System</t>
  </si>
  <si>
    <t>Correction to Separation Payment, Payroll Log and Report HKRCSSI0</t>
  </si>
  <si>
    <t>PY-KW</t>
  </si>
  <si>
    <t>Kuwait Personalabrechnung</t>
  </si>
  <si>
    <t>Payroll Data Migration for Mid-Term Go-Live</t>
  </si>
  <si>
    <t>PY-KZ</t>
  </si>
  <si>
    <t>Kasachstan</t>
  </si>
  <si>
    <t>Incorrect tax calculation when two material helps entered</t>
  </si>
  <si>
    <t>PY-MX</t>
  </si>
  <si>
    <t>Mexiko</t>
  </si>
  <si>
    <t>[MX] Prerequisite Objects for SAP Note 3290962</t>
  </si>
  <si>
    <t>[MX] Corrections to SAP Note 3261844</t>
  </si>
  <si>
    <t>[MX] UMA - Updated constant amount in T511P for 2023</t>
  </si>
  <si>
    <t>[MX] CFDi Loader - Customizable default transformation in report selection screen</t>
  </si>
  <si>
    <t>[MX] SDI - New amounts for SFMIN and SFINT payroll constants for 2023</t>
  </si>
  <si>
    <t>[MX] CALC - Wage type /427 wrongly generated when rehired during a weekly payroll period</t>
  </si>
  <si>
    <t>[MX] INFONAVIT - Duplicated /387 within bimester period after company change</t>
  </si>
  <si>
    <t>PY-MY</t>
  </si>
  <si>
    <t>Malaysia</t>
  </si>
  <si>
    <t>Receipt Number Truncate on CP159 Form</t>
  </si>
  <si>
    <t>Incomplete Company Address Displayed on EPF Form</t>
  </si>
  <si>
    <t>Incorrect A2 (Number of employees subjected to MTD) in Form E</t>
  </si>
  <si>
    <t>EA Form Split Incorrectly when Employee Income Tax Number Changed</t>
  </si>
  <si>
    <t>LC: New Form Layout for TP3 1/2023 Version</t>
  </si>
  <si>
    <t>PY-NL</t>
  </si>
  <si>
    <t>NiederlÃ¤ndisch</t>
  </si>
  <si>
    <t>Pension Return UPA: Payroll Periods Check at Minimum Participation Age</t>
  </si>
  <si>
    <t>YELC 2022/2023: Improvements to Delivery After Christmas HRSP/CLC - 2</t>
  </si>
  <si>
    <t>YELC 2022/2023: Wage Return - Exclude Special Employee Group 888 From Check L1914</t>
  </si>
  <si>
    <t>YELC 2022/2023: Improvements to Delivery After Christmas HRSP/CLC Part 3</t>
  </si>
  <si>
    <t>NSV02: Issue with Extra SI Method F</t>
  </si>
  <si>
    <t>EIR: Incorrect DatEersteAoDag for Message M003 (Long Term Illness Recovery)</t>
  </si>
  <si>
    <t>YELC 2022/2023: Empty % Check Stops Payroll Although Own Risk Bearer</t>
  </si>
  <si>
    <t>PY-NO</t>
  </si>
  <si>
    <t>Norwegen</t>
  </si>
  <si>
    <t>HRNO: Reimbursement - Improvements January 2023 - fix</t>
  </si>
  <si>
    <t>PY-NO-PS</t>
  </si>
  <si>
    <t>HRNO: SPK- Correction of Issues December 2022</t>
  </si>
  <si>
    <t>PY-NZ</t>
  </si>
  <si>
    <t>Neuseeland</t>
  </si>
  <si>
    <t>PY-NZ : Tax Legal Changes for 2023-2024</t>
  </si>
  <si>
    <t>PY-NZ:Incorrect Leave CashUp Calculation</t>
  </si>
  <si>
    <t>Unexpected ABAP error when running payroll</t>
  </si>
  <si>
    <t>PY-NZ: Retro Processing Changes to Support New Time Limit and Amendments</t>
  </si>
  <si>
    <t>Changes for New Access Management Solution of Pay Day Reporting</t>
  </si>
  <si>
    <t>PY-PH</t>
  </si>
  <si>
    <t>Philippinen</t>
  </si>
  <si>
    <t>Rename term MPF to WISP</t>
  </si>
  <si>
    <t>BIR2316 - Incorrect text on field labels</t>
  </si>
  <si>
    <t>Deferment of Philhealth Premium Adjustment 2023</t>
  </si>
  <si>
    <t>Alphalist - ALV is not displayed in some cases</t>
  </si>
  <si>
    <t>PY-PL</t>
  </si>
  <si>
    <t>Polen</t>
  </si>
  <si>
    <t>Polish Deal 2.0 payroll 2023 corrections 3</t>
  </si>
  <si>
    <t>PIT-11(29) corrections 7</t>
  </si>
  <si>
    <t>Section 33 is empty on PIT-8AR(12) SAPscript from</t>
  </si>
  <si>
    <t>ABAP Dump with type conflict when calling function module HR_PL_PIT_GET_FORM_NAME</t>
  </si>
  <si>
    <t>PIT-11(29) corrections 4</t>
  </si>
  <si>
    <t>Allowance calendar - inaccuracy in the warning on the allowance limit left</t>
  </si>
  <si>
    <t>New XML definition for IFT-1/R tax form for 2022</t>
  </si>
  <si>
    <t>PIT-11(29) corrections 6</t>
  </si>
  <si>
    <t>PIT-11(29) corrections 5</t>
  </si>
  <si>
    <t>PY-PT</t>
  </si>
  <si>
    <t>Portugal</t>
  </si>
  <si>
    <t>CALC: FCT/FGCT is being incorrectly generated</t>
  </si>
  <si>
    <t>CALC: /3WP Wage Type does not contain work hours for part-time employees</t>
  </si>
  <si>
    <t>CALC: IRS Incentive to Hire Young People 2023</t>
  </si>
  <si>
    <t>DMR: BAdI is being called with wrong parameters</t>
  </si>
  <si>
    <t>DIR: New BAdI to allow printing of custom forms</t>
  </si>
  <si>
    <t>PY-RO</t>
  </si>
  <si>
    <t>RumÃ¤nien</t>
  </si>
  <si>
    <t>HRRO: HROCBT00 - Wage types missing from the output file</t>
  </si>
  <si>
    <t>HRRO: LC New medium salary 2023</t>
  </si>
  <si>
    <t>HRRO: D112 - missing E3 section for main contract; Payroll Update for Part-Timers and Sick Leaves</t>
  </si>
  <si>
    <t>HRRO: LC Fiscal Code 2023 - Personal Deductions</t>
  </si>
  <si>
    <t>PY-RU</t>
  </si>
  <si>
    <t>New monthly report Personal Information of Individuals</t>
  </si>
  <si>
    <t>PY-SE</t>
  </si>
  <si>
    <t>Schweden</t>
  </si>
  <si>
    <t>HRSE: RPCMTSS0 - Workplace address defined on Sel. Screen - documentation</t>
  </si>
  <si>
    <t>HRSE: RPCMTSS0 - Workplace address defined on Sel. screen</t>
  </si>
  <si>
    <t>HRSE: Reading of IT0002 in Payroll for determining the age in Tax calculation</t>
  </si>
  <si>
    <t>PY-SI</t>
  </si>
  <si>
    <t>Slowenien</t>
  </si>
  <si>
    <t>HRSI: REK-O Multiple adjustments V</t>
  </si>
  <si>
    <t>HRSI: technical changes I/2023</t>
  </si>
  <si>
    <t>HRSI: HR_SI_RECALC performance issue</t>
  </si>
  <si>
    <t>HRSI: eNDM - Enhancements and corrections in XML preparation II.</t>
  </si>
  <si>
    <t>HRSI: Minimum salary in Slovenia for year 2023</t>
  </si>
  <si>
    <t>HRSI: REK-O Multiple adjustments III</t>
  </si>
  <si>
    <t>HRSI: Additional changes to HSIU512W</t>
  </si>
  <si>
    <t>HRSI: HSICDOH0 and negative amount</t>
  </si>
  <si>
    <t>HRSI: Number of months not considered in automatically created taxable part of the reward for performance</t>
  </si>
  <si>
    <t>HRSI: REK-O Multiple adjustments IV</t>
  </si>
  <si>
    <t>HRSI: New value of payroll constant SIYER for 2023</t>
  </si>
  <si>
    <t>PY-SK</t>
  </si>
  <si>
    <t>Slowakei</t>
  </si>
  <si>
    <t>HRSK: Registry sheets (report HSKCSCP0) enhancement</t>
  </si>
  <si>
    <t>HRSK: Tax bonus for children incorrect amount (centralized solution)</t>
  </si>
  <si>
    <t>HRSK: Maternity and Parental leaves</t>
  </si>
  <si>
    <t>HRSK: LC SK HCM Minimum Health insurance</t>
  </si>
  <si>
    <t>HRSK: Report HSKCSTL2, HSKCDPP0 - minor enhancements</t>
  </si>
  <si>
    <t>HRSK: Period for SI proportional calculation - updated rules</t>
  </si>
  <si>
    <t>HRSK: Tax bonus for children ATC corrections and improvements</t>
  </si>
  <si>
    <t>HRSK: Social insurance updates for OOP and OOP.SP</t>
  </si>
  <si>
    <t>PY-TH</t>
  </si>
  <si>
    <t>Thailand</t>
  </si>
  <si>
    <t>Report RPUPAV00 cannot Fix Inconsistent Data of IT0187 in Special Case</t>
  </si>
  <si>
    <t>Adjustment of Overpaid Tax with Irregular Income Cases</t>
  </si>
  <si>
    <t>Purchase of Domestic Goods and Service Tax Allowance 2023</t>
  </si>
  <si>
    <t>PY-TR</t>
  </si>
  <si>
    <t>TÃ¼rkei</t>
  </si>
  <si>
    <t>Changes on HTRPRH01 For Occupational Health and Safety Employees</t>
  </si>
  <si>
    <t>HRTR: Revision of FU...-NATIO</t>
  </si>
  <si>
    <t>PY-TW</t>
  </si>
  <si>
    <t>Taiwan</t>
  </si>
  <si>
    <t>LC: Occupational Accident Insurance Adjustment for Report HTWLIM00</t>
  </si>
  <si>
    <t>Correction of Calculating Court Deduction for Excluding Wage Types from Deduction Base</t>
  </si>
  <si>
    <t>Correction for Missing Value of OAI Amount While Display Log is Not Ticked</t>
  </si>
  <si>
    <t>Enhancement of Query for IT0354 II</t>
  </si>
  <si>
    <t>Correction for Incorrect Values of OAI Fields Displayed for Query</t>
  </si>
  <si>
    <t>PY-UA</t>
  </si>
  <si>
    <t>Ukraine</t>
  </si>
  <si>
    <t>Maintain Taxes: Increase the limit of Tax Privilege entries</t>
  </si>
  <si>
    <t>Prerequisite objects for SAP note 3268722</t>
  </si>
  <si>
    <t>PY-US</t>
  </si>
  <si>
    <t>USA</t>
  </si>
  <si>
    <t>FLSA: Prerequisite objects for reading configuration option and updating rate currency in RGRTE</t>
  </si>
  <si>
    <t>FLSA: Configuration option to choose rate currency in RGRTE</t>
  </si>
  <si>
    <t>TAX: Overstated taxable wages for employees with WPBP splits and Source Tax Authority</t>
  </si>
  <si>
    <t>PY-US-BSI</t>
  </si>
  <si>
    <t>Schnittstelle Steuerberechnung BSI</t>
  </si>
  <si>
    <t>BSI: Tax Types not using standard worked hours when worked hours are equal zero</t>
  </si>
  <si>
    <t>BSI: Sync tool unable to insert entry into T5UTX table</t>
  </si>
  <si>
    <t>PY-US-NT-GR</t>
  </si>
  <si>
    <t>PfÃ¤ndungen</t>
  </si>
  <si>
    <t>Prerequisite objects for SAP Note 3264757</t>
  </si>
  <si>
    <t>GARN: New BAdI for Service Charge deduction</t>
  </si>
  <si>
    <t>GARN: IRS Publication 1494 for tax year 2023</t>
  </si>
  <si>
    <t>PY-US-TR</t>
  </si>
  <si>
    <t>Steuerformular</t>
  </si>
  <si>
    <t>TR: Year End 2022 Changes to Electronic File W-2C for Puerto Rico</t>
  </si>
  <si>
    <t>TR: SUI XML for Florida being rejected due to SSN being reported as zero</t>
  </si>
  <si>
    <t>TR: SUI CSV file for Vermont not reporting prior quarter wages</t>
  </si>
  <si>
    <t>PY-US-TX</t>
  </si>
  <si>
    <t>TAX: Short dump when using WTA override with multiple WPBP splits</t>
  </si>
  <si>
    <t>PY-XX</t>
  </si>
  <si>
    <t>Abrechnung: Allgemeine Teile</t>
  </si>
  <si>
    <t>Documentation Adaptation for Payroll Function DATES</t>
  </si>
  <si>
    <t>Fehler in der Dokumentation</t>
  </si>
  <si>
    <t>PY-XX-OC</t>
  </si>
  <si>
    <t>Off-Cycle</t>
  </si>
  <si>
    <t>F1 Help Documentation Update for Off-Cycle Workbench</t>
  </si>
  <si>
    <t>PY-ZA</t>
  </si>
  <si>
    <t>SÃ¼dafrika</t>
  </si>
  <si>
    <t>IRP5: SARS BRS PAYE Employer Reconciliation Version 21.2 (2022 release)</t>
  </si>
  <si>
    <t>XX-CSC-CZ-HR</t>
  </si>
  <si>
    <t>Personalwirtschaft</t>
  </si>
  <si>
    <t>HRCZ - RPCTRXT0 - hire and fire in one day - change</t>
  </si>
  <si>
    <t>ENDE</t>
  </si>
  <si>
    <t>PR02: Wertehilfe für Abrechnungsstatus</t>
  </si>
  <si>
    <t>Sozialversicherungsprüfung (euBP)</t>
  </si>
  <si>
    <t>BEA: Sammelhinweis für kleinere Korrekturen</t>
  </si>
  <si>
    <t>HRCDENT: Korrektur des Zeitbezugs für das Archivierungsteilobjekt 01SVBEA</t>
  </si>
  <si>
    <t>BEA: falsche Funktionsauswahl über das Notification Tool</t>
  </si>
  <si>
    <t>Zu den Infotypen 0650 und 0653 lassen sich keine Zusatzfelder für die HR Query definieren</t>
  </si>
  <si>
    <t>Behördenkommunikation</t>
  </si>
  <si>
    <t>B2A-SV: Anzeige der Firmenadresse im Testreport RPUSVHD1 fehlerhaft bei DBPA mit Löschkennzeichen</t>
  </si>
  <si>
    <t>Priorität</t>
  </si>
  <si>
    <t>Korrektur mit mittlerer Priorität</t>
  </si>
  <si>
    <t>HRCDENT: Korrekturen des Codings zur Qualitätsverbesserung</t>
  </si>
  <si>
    <t>Korrektur mit niedriger Priorität</t>
  </si>
  <si>
    <t>B2A-SV: Meldungen in Quarantäne werden nicht verarbeitet, weil sie die falsche Datenart haben</t>
  </si>
  <si>
    <t>Folgeaktivitäten</t>
  </si>
  <si>
    <t>A1-Verfahren: Fehlende Prüfung der Postleitzahl der Beschäftigungsstelle in Infotyp 0700</t>
  </si>
  <si>
    <t>A1-Verfahren: Fälschliche Stornierungen von Anträgen für den öffentlichen Dienst</t>
  </si>
  <si>
    <t>A1-Verfahren: fehlerhafte Ermittlung des Kennzeichens für geringfügige Beschäftigung</t>
  </si>
  <si>
    <t>Korrektur mit hoher Priorität</t>
  </si>
  <si>
    <t>eAU: Meldungsersteller - Keine eAU-Anfrage für Beschäftigte mit Bestandsschutz nach dem Mindestlohnerhöhungsgesetz</t>
  </si>
  <si>
    <t>eAU: Meldungsverarbeiter - Obsolete Aufgabe im Notification Tool nach zunächst ausstehender Rückmeldung wird nach erfolgter Rückmeldung nicht aktualisiert</t>
  </si>
  <si>
    <t>BEA: Arbeitszeitvergleich, Ende des Arbeitsverhältnisses</t>
  </si>
  <si>
    <t>Pfändung / Abtretung</t>
  </si>
  <si>
    <t>Basiszinssatz ändert sich zum 01.01.2023</t>
  </si>
  <si>
    <t>KuG: Steuerabzug für pauschaliertes Netto bei Grenzgängern Frankreich</t>
  </si>
  <si>
    <t>ATZ: Fehler in ATZ-Fiktivläufen ab 1.1.2023 bei Verwendung der Abrechnungsfunktion IF DFLA IFSG</t>
  </si>
  <si>
    <t>Lohnartenkopierer schreibt Einträge der Tabellen T77PAYDE_512CS und T77PAYDE_512CC nicht auf einen Auftrag</t>
  </si>
  <si>
    <t>Energiepreispauschale (EPP) - LStA: Ergänzung zum Checkreport für EPP (RP_PAYDE_ST_LSTA_EPP_CHECK). Prüfung auf Status Abrechnungsverwaltungssatz deaktivieren.</t>
  </si>
  <si>
    <t>MaFz: Erweiterungen mietenstufenabhängiger Familienzuschlag Land Bayern (4): Nachzahlung für aktive Beamte</t>
  </si>
  <si>
    <t>ZV: Nachzahlung von laufendem Entgelt während Mutterschutzzeiten</t>
  </si>
  <si>
    <t>RPLBGND0: Falsche Mitgliedsnummer bei abweichendem UV-Träger</t>
  </si>
  <si>
    <t>A1-Verfahren: BAPI Übernahme von Angaben zur Melde- und Beitragspflicht in Ausnahmevereinbarungen</t>
  </si>
  <si>
    <t>DEÜV</t>
  </si>
  <si>
    <t>DEÜV: Fehler bei der Ermittlung der Hauptbetriebsnummer</t>
  </si>
  <si>
    <t>DEÜV: Ablehnung von Meldungen mit Fehler DSME702 für Meldezeiträume vor dem 01.01.2023</t>
  </si>
  <si>
    <t>DEÜV: Abbruch bei Meldungen mit dem Datenbaustein DBST</t>
  </si>
  <si>
    <t>DEÜV: Fehlernachricht 5D161 beim Erstellen von DEÜV-Meldungen</t>
  </si>
  <si>
    <t>BV-DEÜV: Hauptbetriebsnummer für Meldezeiträume ab 01.01.2023 nicht gefüllt</t>
  </si>
  <si>
    <t>DEÜV: fehlerhafte GKV-Monatsmeldungen</t>
  </si>
  <si>
    <t>DEÜV: Fehler bei der Zuordnung von Eingangsmeldungen ohne Aktenzeichen Verursacher und Rentenversicherungsnummer</t>
  </si>
  <si>
    <t>BDDEUEV: Änderung der Rechtsform löst keine Änderungsmeldung aus</t>
  </si>
  <si>
    <t>Administrative Änderung an Include RPCPEFD1_EP</t>
  </si>
  <si>
    <t>Arbeitsbescheinigung § 312 SGB III: Falsches Datum bei Urlaubsabgeltung</t>
  </si>
  <si>
    <t>Einkommensbescheinigung § 58 SGB II (ALG II): Korrekturen und Erweiterungen 1/2023</t>
  </si>
  <si>
    <t>eAU: Meldungsersteller - Erstellung von eAU-Anfragen für Abwesenheiten komplett ausserhalb des Gültigkeitszeitraums der Teilapplikation EAU</t>
  </si>
  <si>
    <t>Bildung von SV-Tagen bei Privatversicherten ohne Krankengeldzuschuss nach Hinweis 3259727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</si>
</sst>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70C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">
    <xf numFmtId="0" fontId="0" fillId="0" borderId="0" xfId="0"/>
    <xf numFmtId="0" fontId="16" fillId="0" borderId="0" xfId="0" applyFont="1"/>
    <xf numFmtId="0" fontId="14" fillId="0" borderId="0" xfId="0" applyFont="1"/>
    <xf numFmtId="0" fontId="18" fillId="0" borderId="0" xfId="0" applyFont="1"/>
    <xf numFmtId="0" fontId="0" fillId="0" borderId="0" xfId="0" applyFill="1"/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40"/>
  <sheetViews>
    <sheetView workbookViewId="0">
      <selection sqref="A1:XFD1048576"/>
    </sheetView>
  </sheetViews>
  <sheetFormatPr baseColWidth="10" defaultRowHeight="15" x14ac:dyDescent="0.25"/>
  <sheetData>
    <row r="1" spans="1: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x14ac:dyDescent="0.25">
      <c r="A2" t="s">
        <v>9</v>
      </c>
      <c r="B2" t="s">
        <v>10</v>
      </c>
      <c r="C2">
        <v>3287642</v>
      </c>
      <c r="D2">
        <v>1</v>
      </c>
      <c r="E2">
        <v>1</v>
      </c>
      <c r="F2" t="s">
        <v>11</v>
      </c>
      <c r="G2" t="s">
        <v>12</v>
      </c>
      <c r="H2" t="s">
        <v>13</v>
      </c>
      <c r="I2" t="str">
        <f>HYPERLINK("https://launchpad.support.sap.com/#/notes/3287642")</f>
        <v>https://launchpad.support.sap.com/#/notes/3287642</v>
      </c>
    </row>
    <row r="3" spans="1:9" x14ac:dyDescent="0.25">
      <c r="A3" t="s">
        <v>14</v>
      </c>
      <c r="B3" t="s">
        <v>15</v>
      </c>
      <c r="C3">
        <v>3286862</v>
      </c>
      <c r="D3">
        <v>2</v>
      </c>
      <c r="E3">
        <v>2</v>
      </c>
      <c r="F3" t="s">
        <v>16</v>
      </c>
      <c r="G3" t="s">
        <v>17</v>
      </c>
      <c r="H3" t="s">
        <v>13</v>
      </c>
      <c r="I3" t="str">
        <f>HYPERLINK("https://launchpad.support.sap.com/#/notes/3286862")</f>
        <v>https://launchpad.support.sap.com/#/notes/3286862</v>
      </c>
    </row>
    <row r="4" spans="1:9" x14ac:dyDescent="0.25">
      <c r="A4" t="s">
        <v>18</v>
      </c>
      <c r="B4" t="s">
        <v>19</v>
      </c>
      <c r="C4">
        <v>3287962</v>
      </c>
      <c r="D4">
        <v>1</v>
      </c>
      <c r="E4">
        <v>1</v>
      </c>
      <c r="F4" t="s">
        <v>20</v>
      </c>
      <c r="G4" t="s">
        <v>21</v>
      </c>
      <c r="H4" t="s">
        <v>13</v>
      </c>
      <c r="I4" t="str">
        <f>HYPERLINK("https://launchpad.support.sap.com/#/notes/3287962")</f>
        <v>https://launchpad.support.sap.com/#/notes/3287962</v>
      </c>
    </row>
    <row r="5" spans="1:9" x14ac:dyDescent="0.25">
      <c r="A5" t="s">
        <v>18</v>
      </c>
      <c r="B5" t="s">
        <v>19</v>
      </c>
      <c r="C5">
        <v>3287961</v>
      </c>
      <c r="D5">
        <v>1</v>
      </c>
      <c r="E5">
        <v>1</v>
      </c>
      <c r="F5" t="s">
        <v>22</v>
      </c>
      <c r="G5" t="s">
        <v>21</v>
      </c>
      <c r="H5" t="s">
        <v>13</v>
      </c>
      <c r="I5" t="str">
        <f>HYPERLINK("https://launchpad.support.sap.com/#/notes/3287961")</f>
        <v>https://launchpad.support.sap.com/#/notes/3287961</v>
      </c>
    </row>
    <row r="6" spans="1:9" x14ac:dyDescent="0.25">
      <c r="A6" t="s">
        <v>18</v>
      </c>
      <c r="B6" t="s">
        <v>19</v>
      </c>
      <c r="C6">
        <v>3292803</v>
      </c>
      <c r="D6">
        <v>5</v>
      </c>
      <c r="E6">
        <v>5</v>
      </c>
      <c r="F6" t="s">
        <v>23</v>
      </c>
      <c r="G6" t="s">
        <v>21</v>
      </c>
      <c r="H6" t="s">
        <v>13</v>
      </c>
      <c r="I6" t="str">
        <f>HYPERLINK("https://launchpad.support.sap.com/#/notes/3292803")</f>
        <v>https://launchpad.support.sap.com/#/notes/3292803</v>
      </c>
    </row>
    <row r="7" spans="1:9" x14ac:dyDescent="0.25">
      <c r="A7" t="s">
        <v>18</v>
      </c>
      <c r="B7" t="s">
        <v>19</v>
      </c>
      <c r="C7">
        <v>3277076</v>
      </c>
      <c r="D7">
        <v>2</v>
      </c>
      <c r="E7">
        <v>2</v>
      </c>
      <c r="F7" t="s">
        <v>24</v>
      </c>
      <c r="G7" t="s">
        <v>17</v>
      </c>
      <c r="H7" t="s">
        <v>13</v>
      </c>
      <c r="I7" t="str">
        <f>HYPERLINK("https://launchpad.support.sap.com/#/notes/3277076")</f>
        <v>https://launchpad.support.sap.com/#/notes/3277076</v>
      </c>
    </row>
    <row r="8" spans="1:9" x14ac:dyDescent="0.25">
      <c r="A8" t="s">
        <v>25</v>
      </c>
      <c r="B8" t="s">
        <v>26</v>
      </c>
      <c r="C8">
        <v>3273269</v>
      </c>
      <c r="D8">
        <v>1</v>
      </c>
      <c r="E8">
        <v>1</v>
      </c>
      <c r="F8" t="s">
        <v>27</v>
      </c>
      <c r="G8" t="s">
        <v>17</v>
      </c>
      <c r="H8" t="s">
        <v>13</v>
      </c>
      <c r="I8" t="str">
        <f>HYPERLINK("https://launchpad.support.sap.com/#/notes/3273269")</f>
        <v>https://launchpad.support.sap.com/#/notes/3273269</v>
      </c>
    </row>
    <row r="9" spans="1:9" x14ac:dyDescent="0.25">
      <c r="A9" t="s">
        <v>28</v>
      </c>
      <c r="B9" t="s">
        <v>29</v>
      </c>
      <c r="C9">
        <v>3290638</v>
      </c>
      <c r="D9">
        <v>6</v>
      </c>
      <c r="E9">
        <v>6</v>
      </c>
      <c r="F9" t="s">
        <v>30</v>
      </c>
      <c r="G9" t="s">
        <v>17</v>
      </c>
      <c r="H9" t="s">
        <v>13</v>
      </c>
      <c r="I9" t="str">
        <f>HYPERLINK("https://launchpad.support.sap.com/#/notes/3290638")</f>
        <v>https://launchpad.support.sap.com/#/notes/3290638</v>
      </c>
    </row>
    <row r="10" spans="1:9" x14ac:dyDescent="0.25">
      <c r="A10" t="s">
        <v>28</v>
      </c>
      <c r="B10" t="s">
        <v>29</v>
      </c>
      <c r="C10">
        <v>3287109</v>
      </c>
      <c r="D10">
        <v>1</v>
      </c>
      <c r="E10">
        <v>1</v>
      </c>
      <c r="F10" t="s">
        <v>31</v>
      </c>
      <c r="G10" t="s">
        <v>21</v>
      </c>
      <c r="H10" t="s">
        <v>13</v>
      </c>
      <c r="I10" t="str">
        <f>HYPERLINK("https://launchpad.support.sap.com/#/notes/3287109")</f>
        <v>https://launchpad.support.sap.com/#/notes/3287109</v>
      </c>
    </row>
    <row r="11" spans="1:9" x14ac:dyDescent="0.25">
      <c r="A11" t="s">
        <v>32</v>
      </c>
      <c r="B11" t="s">
        <v>33</v>
      </c>
      <c r="C11">
        <v>3287713</v>
      </c>
      <c r="D11">
        <v>1</v>
      </c>
      <c r="E11">
        <v>1</v>
      </c>
      <c r="F11" t="s">
        <v>34</v>
      </c>
      <c r="G11" t="s">
        <v>12</v>
      </c>
      <c r="H11" t="s">
        <v>13</v>
      </c>
      <c r="I11" t="str">
        <f>HYPERLINK("https://launchpad.support.sap.com/#/notes/3287713")</f>
        <v>https://launchpad.support.sap.com/#/notes/3287713</v>
      </c>
    </row>
    <row r="12" spans="1:9" x14ac:dyDescent="0.25">
      <c r="A12" t="s">
        <v>35</v>
      </c>
      <c r="B12" t="s">
        <v>36</v>
      </c>
      <c r="C12">
        <v>3293250</v>
      </c>
      <c r="D12">
        <v>1</v>
      </c>
      <c r="E12">
        <v>1</v>
      </c>
      <c r="F12" t="s">
        <v>37</v>
      </c>
      <c r="G12" t="s">
        <v>17</v>
      </c>
      <c r="H12" t="s">
        <v>13</v>
      </c>
      <c r="I12" t="str">
        <f>HYPERLINK("https://launchpad.support.sap.com/#/notes/3293250")</f>
        <v>https://launchpad.support.sap.com/#/notes/3293250</v>
      </c>
    </row>
    <row r="13" spans="1:9" x14ac:dyDescent="0.25">
      <c r="A13" t="s">
        <v>38</v>
      </c>
      <c r="B13" t="s">
        <v>39</v>
      </c>
      <c r="C13">
        <v>3279979</v>
      </c>
      <c r="D13">
        <v>2</v>
      </c>
      <c r="E13">
        <v>2</v>
      </c>
      <c r="F13" t="s">
        <v>40</v>
      </c>
      <c r="G13" t="s">
        <v>17</v>
      </c>
      <c r="H13" t="s">
        <v>13</v>
      </c>
      <c r="I13" t="str">
        <f>HYPERLINK("https://launchpad.support.sap.com/#/notes/3279979")</f>
        <v>https://launchpad.support.sap.com/#/notes/3279979</v>
      </c>
    </row>
    <row r="14" spans="1:9" x14ac:dyDescent="0.25">
      <c r="A14" t="s">
        <v>41</v>
      </c>
      <c r="B14" t="s">
        <v>42</v>
      </c>
      <c r="C14">
        <v>3279957</v>
      </c>
      <c r="D14">
        <v>1</v>
      </c>
      <c r="E14">
        <v>1</v>
      </c>
      <c r="F14" t="s">
        <v>43</v>
      </c>
      <c r="G14" t="s">
        <v>17</v>
      </c>
      <c r="H14" t="s">
        <v>13</v>
      </c>
      <c r="I14" t="str">
        <f>HYPERLINK("https://launchpad.support.sap.com/#/notes/3279957")</f>
        <v>https://launchpad.support.sap.com/#/notes/3279957</v>
      </c>
    </row>
    <row r="15" spans="1:9" x14ac:dyDescent="0.25">
      <c r="A15" t="s">
        <v>41</v>
      </c>
      <c r="B15" t="s">
        <v>42</v>
      </c>
      <c r="C15">
        <v>3282350</v>
      </c>
      <c r="D15">
        <v>2</v>
      </c>
      <c r="E15">
        <v>2</v>
      </c>
      <c r="F15" t="s">
        <v>44</v>
      </c>
      <c r="G15" t="s">
        <v>17</v>
      </c>
      <c r="H15" t="s">
        <v>13</v>
      </c>
      <c r="I15" t="str">
        <f>HYPERLINK("https://launchpad.support.sap.com/#/notes/3282350")</f>
        <v>https://launchpad.support.sap.com/#/notes/3282350</v>
      </c>
    </row>
    <row r="16" spans="1:9" x14ac:dyDescent="0.25">
      <c r="A16" t="s">
        <v>45</v>
      </c>
      <c r="B16" t="s">
        <v>46</v>
      </c>
      <c r="C16">
        <v>3292109</v>
      </c>
      <c r="D16">
        <v>2</v>
      </c>
      <c r="E16">
        <v>2</v>
      </c>
      <c r="F16" t="s">
        <v>47</v>
      </c>
      <c r="G16" t="s">
        <v>17</v>
      </c>
      <c r="H16" t="s">
        <v>13</v>
      </c>
      <c r="I16" t="str">
        <f>HYPERLINK("https://launchpad.support.sap.com/#/notes/3292109")</f>
        <v>https://launchpad.support.sap.com/#/notes/3292109</v>
      </c>
    </row>
    <row r="17" spans="1:9" x14ac:dyDescent="0.25">
      <c r="A17" t="s">
        <v>45</v>
      </c>
      <c r="B17" t="s">
        <v>46</v>
      </c>
      <c r="C17">
        <v>3286967</v>
      </c>
      <c r="D17">
        <v>1</v>
      </c>
      <c r="E17">
        <v>1</v>
      </c>
      <c r="F17" t="s">
        <v>48</v>
      </c>
      <c r="G17" t="s">
        <v>21</v>
      </c>
      <c r="H17" t="s">
        <v>13</v>
      </c>
      <c r="I17" t="str">
        <f>HYPERLINK("https://launchpad.support.sap.com/#/notes/3286967")</f>
        <v>https://launchpad.support.sap.com/#/notes/3286967</v>
      </c>
    </row>
    <row r="18" spans="1:9" x14ac:dyDescent="0.25">
      <c r="A18" t="s">
        <v>45</v>
      </c>
      <c r="B18" t="s">
        <v>46</v>
      </c>
      <c r="C18">
        <v>3286963</v>
      </c>
      <c r="D18">
        <v>2</v>
      </c>
      <c r="E18">
        <v>2</v>
      </c>
      <c r="F18" t="s">
        <v>49</v>
      </c>
      <c r="G18" t="s">
        <v>17</v>
      </c>
      <c r="H18" t="s">
        <v>50</v>
      </c>
      <c r="I18" t="str">
        <f>HYPERLINK("https://launchpad.support.sap.com/#/notes/3286963")</f>
        <v>https://launchpad.support.sap.com/#/notes/3286963</v>
      </c>
    </row>
    <row r="19" spans="1:9" x14ac:dyDescent="0.25">
      <c r="A19" t="s">
        <v>45</v>
      </c>
      <c r="B19" t="s">
        <v>46</v>
      </c>
      <c r="C19">
        <v>3280837</v>
      </c>
      <c r="D19">
        <v>3</v>
      </c>
      <c r="E19">
        <v>3</v>
      </c>
      <c r="F19" t="s">
        <v>51</v>
      </c>
      <c r="G19" t="s">
        <v>17</v>
      </c>
      <c r="H19" t="s">
        <v>13</v>
      </c>
      <c r="I19" t="str">
        <f>HYPERLINK("https://launchpad.support.sap.com/#/notes/3280837")</f>
        <v>https://launchpad.support.sap.com/#/notes/3280837</v>
      </c>
    </row>
    <row r="20" spans="1:9" x14ac:dyDescent="0.25">
      <c r="A20" t="s">
        <v>45</v>
      </c>
      <c r="B20" t="s">
        <v>46</v>
      </c>
      <c r="C20">
        <v>3283069</v>
      </c>
      <c r="D20">
        <v>3</v>
      </c>
      <c r="E20">
        <v>3</v>
      </c>
      <c r="F20" t="s">
        <v>52</v>
      </c>
      <c r="G20" t="s">
        <v>17</v>
      </c>
      <c r="H20" t="s">
        <v>13</v>
      </c>
      <c r="I20" t="str">
        <f>HYPERLINK("https://launchpad.support.sap.com/#/notes/3283069")</f>
        <v>https://launchpad.support.sap.com/#/notes/3283069</v>
      </c>
    </row>
    <row r="21" spans="1:9" x14ac:dyDescent="0.25">
      <c r="A21" t="s">
        <v>53</v>
      </c>
      <c r="B21" t="s">
        <v>54</v>
      </c>
      <c r="C21">
        <v>3267493</v>
      </c>
      <c r="D21">
        <v>1</v>
      </c>
      <c r="E21">
        <v>1</v>
      </c>
      <c r="F21" t="s">
        <v>55</v>
      </c>
      <c r="G21" t="s">
        <v>17</v>
      </c>
      <c r="H21" t="s">
        <v>13</v>
      </c>
      <c r="I21" t="str">
        <f>HYPERLINK("https://launchpad.support.sap.com/#/notes/3267493")</f>
        <v>https://launchpad.support.sap.com/#/notes/3267493</v>
      </c>
    </row>
    <row r="22" spans="1:9" x14ac:dyDescent="0.25">
      <c r="A22" t="s">
        <v>53</v>
      </c>
      <c r="B22" t="s">
        <v>54</v>
      </c>
      <c r="C22">
        <v>3286556</v>
      </c>
      <c r="D22">
        <v>2</v>
      </c>
      <c r="E22">
        <v>2</v>
      </c>
      <c r="F22" t="s">
        <v>56</v>
      </c>
      <c r="G22" t="s">
        <v>12</v>
      </c>
      <c r="H22" t="s">
        <v>13</v>
      </c>
      <c r="I22" t="str">
        <f>HYPERLINK("https://launchpad.support.sap.com/#/notes/3286556")</f>
        <v>https://launchpad.support.sap.com/#/notes/3286556</v>
      </c>
    </row>
    <row r="23" spans="1:9" x14ac:dyDescent="0.25">
      <c r="A23" t="s">
        <v>53</v>
      </c>
      <c r="B23" t="s">
        <v>54</v>
      </c>
      <c r="C23">
        <v>3290803</v>
      </c>
      <c r="D23">
        <v>1</v>
      </c>
      <c r="E23">
        <v>1</v>
      </c>
      <c r="F23" t="s">
        <v>57</v>
      </c>
      <c r="G23" t="s">
        <v>12</v>
      </c>
      <c r="H23" t="s">
        <v>13</v>
      </c>
      <c r="I23" t="str">
        <f>HYPERLINK("https://launchpad.support.sap.com/#/notes/3290803")</f>
        <v>https://launchpad.support.sap.com/#/notes/3290803</v>
      </c>
    </row>
    <row r="24" spans="1:9" x14ac:dyDescent="0.25">
      <c r="A24" t="s">
        <v>53</v>
      </c>
      <c r="B24" t="s">
        <v>54</v>
      </c>
      <c r="C24">
        <v>3280825</v>
      </c>
      <c r="D24">
        <v>14</v>
      </c>
      <c r="E24">
        <v>14</v>
      </c>
      <c r="F24" t="s">
        <v>58</v>
      </c>
      <c r="G24" t="s">
        <v>17</v>
      </c>
      <c r="H24" t="s">
        <v>13</v>
      </c>
      <c r="I24" t="str">
        <f>HYPERLINK("https://launchpad.support.sap.com/#/notes/3280825")</f>
        <v>https://launchpad.support.sap.com/#/notes/3280825</v>
      </c>
    </row>
    <row r="25" spans="1:9" x14ac:dyDescent="0.25">
      <c r="A25" t="s">
        <v>53</v>
      </c>
      <c r="B25" t="s">
        <v>54</v>
      </c>
      <c r="C25">
        <v>3290023</v>
      </c>
      <c r="D25">
        <v>4</v>
      </c>
      <c r="E25">
        <v>4</v>
      </c>
      <c r="F25" t="s">
        <v>59</v>
      </c>
      <c r="G25" t="s">
        <v>12</v>
      </c>
      <c r="H25" t="s">
        <v>13</v>
      </c>
      <c r="I25" t="str">
        <f>HYPERLINK("https://launchpad.support.sap.com/#/notes/3290023")</f>
        <v>https://launchpad.support.sap.com/#/notes/3290023</v>
      </c>
    </row>
    <row r="26" spans="1:9" x14ac:dyDescent="0.25">
      <c r="A26" t="s">
        <v>53</v>
      </c>
      <c r="B26" t="s">
        <v>54</v>
      </c>
      <c r="C26">
        <v>3289268</v>
      </c>
      <c r="D26">
        <v>2</v>
      </c>
      <c r="E26">
        <v>2</v>
      </c>
      <c r="F26" t="s">
        <v>60</v>
      </c>
      <c r="G26" t="s">
        <v>12</v>
      </c>
      <c r="H26" t="s">
        <v>13</v>
      </c>
      <c r="I26" t="str">
        <f>HYPERLINK("https://launchpad.support.sap.com/#/notes/3289268")</f>
        <v>https://launchpad.support.sap.com/#/notes/3289268</v>
      </c>
    </row>
    <row r="27" spans="1:9" x14ac:dyDescent="0.25">
      <c r="A27" t="s">
        <v>53</v>
      </c>
      <c r="B27" t="s">
        <v>54</v>
      </c>
      <c r="C27">
        <v>3288459</v>
      </c>
      <c r="D27">
        <v>3</v>
      </c>
      <c r="E27">
        <v>3</v>
      </c>
      <c r="F27" t="s">
        <v>61</v>
      </c>
      <c r="G27" t="s">
        <v>12</v>
      </c>
      <c r="H27" t="s">
        <v>62</v>
      </c>
      <c r="I27" t="str">
        <f>HYPERLINK("https://launchpad.support.sap.com/#/notes/3288459")</f>
        <v>https://launchpad.support.sap.com/#/notes/3288459</v>
      </c>
    </row>
    <row r="28" spans="1:9" x14ac:dyDescent="0.25">
      <c r="A28" t="s">
        <v>53</v>
      </c>
      <c r="B28" t="s">
        <v>54</v>
      </c>
      <c r="C28">
        <v>3284556</v>
      </c>
      <c r="D28">
        <v>2</v>
      </c>
      <c r="E28">
        <v>2</v>
      </c>
      <c r="F28" t="s">
        <v>63</v>
      </c>
      <c r="G28" t="s">
        <v>12</v>
      </c>
      <c r="H28" t="s">
        <v>13</v>
      </c>
      <c r="I28" t="str">
        <f>HYPERLINK("https://launchpad.support.sap.com/#/notes/3284556")</f>
        <v>https://launchpad.support.sap.com/#/notes/3284556</v>
      </c>
    </row>
    <row r="29" spans="1:9" x14ac:dyDescent="0.25">
      <c r="A29" t="s">
        <v>53</v>
      </c>
      <c r="B29" t="s">
        <v>54</v>
      </c>
      <c r="C29">
        <v>3287173</v>
      </c>
      <c r="D29">
        <v>3</v>
      </c>
      <c r="E29">
        <v>3</v>
      </c>
      <c r="F29" t="s">
        <v>64</v>
      </c>
      <c r="G29" t="s">
        <v>12</v>
      </c>
      <c r="H29" t="s">
        <v>13</v>
      </c>
      <c r="I29" t="str">
        <f>HYPERLINK("https://launchpad.support.sap.com/#/notes/3287173")</f>
        <v>https://launchpad.support.sap.com/#/notes/3287173</v>
      </c>
    </row>
    <row r="30" spans="1:9" x14ac:dyDescent="0.25">
      <c r="A30" t="s">
        <v>65</v>
      </c>
      <c r="B30" t="s">
        <v>15</v>
      </c>
      <c r="C30">
        <v>3290878</v>
      </c>
      <c r="D30">
        <v>1</v>
      </c>
      <c r="E30">
        <v>1</v>
      </c>
      <c r="F30" t="s">
        <v>66</v>
      </c>
      <c r="G30" t="s">
        <v>21</v>
      </c>
      <c r="H30" t="s">
        <v>62</v>
      </c>
      <c r="I30" t="str">
        <f>HYPERLINK("https://launchpad.support.sap.com/#/notes/3290878")</f>
        <v>https://launchpad.support.sap.com/#/notes/3290878</v>
      </c>
    </row>
    <row r="31" spans="1:9" x14ac:dyDescent="0.25">
      <c r="A31" t="s">
        <v>65</v>
      </c>
      <c r="B31" t="s">
        <v>15</v>
      </c>
      <c r="C31">
        <v>3289070</v>
      </c>
      <c r="D31">
        <v>1</v>
      </c>
      <c r="E31">
        <v>1</v>
      </c>
      <c r="F31" t="s">
        <v>67</v>
      </c>
      <c r="G31" t="s">
        <v>17</v>
      </c>
      <c r="H31" t="s">
        <v>62</v>
      </c>
      <c r="I31" t="str">
        <f>HYPERLINK("https://launchpad.support.sap.com/#/notes/3289070")</f>
        <v>https://launchpad.support.sap.com/#/notes/3289070</v>
      </c>
    </row>
    <row r="32" spans="1:9" x14ac:dyDescent="0.25">
      <c r="A32" t="s">
        <v>65</v>
      </c>
      <c r="B32" t="s">
        <v>15</v>
      </c>
      <c r="C32">
        <v>3290076</v>
      </c>
      <c r="D32">
        <v>2</v>
      </c>
      <c r="E32">
        <v>2</v>
      </c>
      <c r="F32" t="s">
        <v>68</v>
      </c>
      <c r="G32" t="s">
        <v>21</v>
      </c>
      <c r="H32" t="s">
        <v>62</v>
      </c>
      <c r="I32" t="str">
        <f>HYPERLINK("https://launchpad.support.sap.com/#/notes/3290076")</f>
        <v>https://launchpad.support.sap.com/#/notes/3290076</v>
      </c>
    </row>
    <row r="33" spans="1:9" x14ac:dyDescent="0.25">
      <c r="A33" t="s">
        <v>69</v>
      </c>
      <c r="B33" t="s">
        <v>70</v>
      </c>
      <c r="C33">
        <v>3287431</v>
      </c>
      <c r="D33">
        <v>1</v>
      </c>
      <c r="E33">
        <v>1</v>
      </c>
      <c r="F33" t="s">
        <v>71</v>
      </c>
      <c r="G33" t="s">
        <v>17</v>
      </c>
      <c r="H33" t="s">
        <v>13</v>
      </c>
      <c r="I33" t="str">
        <f>HYPERLINK("https://launchpad.support.sap.com/#/notes/3287431")</f>
        <v>https://launchpad.support.sap.com/#/notes/3287431</v>
      </c>
    </row>
    <row r="34" spans="1:9" x14ac:dyDescent="0.25">
      <c r="A34" t="s">
        <v>69</v>
      </c>
      <c r="B34" t="s">
        <v>70</v>
      </c>
      <c r="C34">
        <v>3284857</v>
      </c>
      <c r="D34">
        <v>1</v>
      </c>
      <c r="E34">
        <v>1</v>
      </c>
      <c r="F34" t="s">
        <v>72</v>
      </c>
      <c r="G34" t="s">
        <v>17</v>
      </c>
      <c r="H34" t="s">
        <v>13</v>
      </c>
      <c r="I34" t="str">
        <f>HYPERLINK("https://launchpad.support.sap.com/#/notes/3284857")</f>
        <v>https://launchpad.support.sap.com/#/notes/3284857</v>
      </c>
    </row>
    <row r="35" spans="1:9" x14ac:dyDescent="0.25">
      <c r="A35" t="s">
        <v>69</v>
      </c>
      <c r="B35" t="s">
        <v>70</v>
      </c>
      <c r="C35">
        <v>3197936</v>
      </c>
      <c r="D35">
        <v>2</v>
      </c>
      <c r="E35">
        <v>2</v>
      </c>
      <c r="F35" t="s">
        <v>73</v>
      </c>
      <c r="G35" t="s">
        <v>17</v>
      </c>
      <c r="H35" t="s">
        <v>13</v>
      </c>
      <c r="I35" t="str">
        <f>HYPERLINK("https://launchpad.support.sap.com/#/notes/3197936")</f>
        <v>https://launchpad.support.sap.com/#/notes/3197936</v>
      </c>
    </row>
    <row r="36" spans="1:9" x14ac:dyDescent="0.25">
      <c r="A36" t="s">
        <v>69</v>
      </c>
      <c r="B36" t="s">
        <v>70</v>
      </c>
      <c r="C36">
        <v>3249513</v>
      </c>
      <c r="D36">
        <v>3</v>
      </c>
      <c r="E36">
        <v>3</v>
      </c>
      <c r="F36" t="s">
        <v>74</v>
      </c>
      <c r="G36" t="s">
        <v>17</v>
      </c>
      <c r="H36" t="s">
        <v>13</v>
      </c>
      <c r="I36" t="str">
        <f>HYPERLINK("https://launchpad.support.sap.com/#/notes/3249513")</f>
        <v>https://launchpad.support.sap.com/#/notes/3249513</v>
      </c>
    </row>
    <row r="37" spans="1:9" x14ac:dyDescent="0.25">
      <c r="A37" t="s">
        <v>69</v>
      </c>
      <c r="B37" t="s">
        <v>70</v>
      </c>
      <c r="C37">
        <v>3154589</v>
      </c>
      <c r="D37">
        <v>5</v>
      </c>
      <c r="E37">
        <v>5</v>
      </c>
      <c r="F37" t="s">
        <v>75</v>
      </c>
      <c r="G37" t="s">
        <v>17</v>
      </c>
      <c r="H37" t="s">
        <v>13</v>
      </c>
      <c r="I37" t="str">
        <f>HYPERLINK("https://launchpad.support.sap.com/#/notes/3154589")</f>
        <v>https://launchpad.support.sap.com/#/notes/3154589</v>
      </c>
    </row>
    <row r="38" spans="1:9" x14ac:dyDescent="0.25">
      <c r="A38" t="s">
        <v>69</v>
      </c>
      <c r="B38" t="s">
        <v>70</v>
      </c>
      <c r="C38">
        <v>3197438</v>
      </c>
      <c r="D38">
        <v>4</v>
      </c>
      <c r="E38">
        <v>4</v>
      </c>
      <c r="F38" t="s">
        <v>76</v>
      </c>
      <c r="G38" t="s">
        <v>17</v>
      </c>
      <c r="H38" t="s">
        <v>13</v>
      </c>
      <c r="I38" t="str">
        <f>HYPERLINK("https://launchpad.support.sap.com/#/notes/3197438")</f>
        <v>https://launchpad.support.sap.com/#/notes/3197438</v>
      </c>
    </row>
    <row r="39" spans="1:9" x14ac:dyDescent="0.25">
      <c r="A39" t="s">
        <v>69</v>
      </c>
      <c r="B39" t="s">
        <v>70</v>
      </c>
      <c r="C39">
        <v>3253009</v>
      </c>
      <c r="D39">
        <v>3</v>
      </c>
      <c r="E39">
        <v>3</v>
      </c>
      <c r="F39" t="s">
        <v>77</v>
      </c>
      <c r="G39" t="s">
        <v>17</v>
      </c>
      <c r="H39" t="s">
        <v>50</v>
      </c>
      <c r="I39" t="str">
        <f>HYPERLINK("https://launchpad.support.sap.com/#/notes/3253009")</f>
        <v>https://launchpad.support.sap.com/#/notes/3253009</v>
      </c>
    </row>
    <row r="40" spans="1:9" x14ac:dyDescent="0.25">
      <c r="A40" t="s">
        <v>69</v>
      </c>
      <c r="B40" t="s">
        <v>70</v>
      </c>
      <c r="C40">
        <v>3289081</v>
      </c>
      <c r="D40">
        <v>1</v>
      </c>
      <c r="E40">
        <v>1</v>
      </c>
      <c r="F40" t="s">
        <v>78</v>
      </c>
      <c r="G40" t="s">
        <v>17</v>
      </c>
      <c r="H40" t="s">
        <v>50</v>
      </c>
      <c r="I40" t="str">
        <f>HYPERLINK("https://launchpad.support.sap.com/#/notes/3289081")</f>
        <v>https://launchpad.support.sap.com/#/notes/3289081</v>
      </c>
    </row>
    <row r="41" spans="1:9" x14ac:dyDescent="0.25">
      <c r="A41" t="s">
        <v>69</v>
      </c>
      <c r="B41" t="s">
        <v>70</v>
      </c>
      <c r="C41">
        <v>3288047</v>
      </c>
      <c r="D41">
        <v>1</v>
      </c>
      <c r="E41">
        <v>1</v>
      </c>
      <c r="F41" t="s">
        <v>79</v>
      </c>
      <c r="G41" t="s">
        <v>17</v>
      </c>
      <c r="H41" t="s">
        <v>13</v>
      </c>
      <c r="I41" t="str">
        <f>HYPERLINK("https://launchpad.support.sap.com/#/notes/3288047")</f>
        <v>https://launchpad.support.sap.com/#/notes/3288047</v>
      </c>
    </row>
    <row r="42" spans="1:9" x14ac:dyDescent="0.25">
      <c r="A42" t="s">
        <v>69</v>
      </c>
      <c r="B42" t="s">
        <v>70</v>
      </c>
      <c r="C42">
        <v>3287483</v>
      </c>
      <c r="D42">
        <v>1</v>
      </c>
      <c r="E42">
        <v>1</v>
      </c>
      <c r="F42" t="s">
        <v>80</v>
      </c>
      <c r="G42" t="s">
        <v>17</v>
      </c>
      <c r="H42" t="s">
        <v>13</v>
      </c>
      <c r="I42" t="str">
        <f>HYPERLINK("https://launchpad.support.sap.com/#/notes/3287483")</f>
        <v>https://launchpad.support.sap.com/#/notes/3287483</v>
      </c>
    </row>
    <row r="43" spans="1:9" x14ac:dyDescent="0.25">
      <c r="A43" t="s">
        <v>81</v>
      </c>
      <c r="B43" t="s">
        <v>82</v>
      </c>
      <c r="C43">
        <v>3286176</v>
      </c>
      <c r="D43">
        <v>2</v>
      </c>
      <c r="E43">
        <v>2</v>
      </c>
      <c r="F43" t="s">
        <v>83</v>
      </c>
      <c r="G43" t="s">
        <v>17</v>
      </c>
      <c r="H43" t="s">
        <v>50</v>
      </c>
      <c r="I43" t="str">
        <f>HYPERLINK("https://launchpad.support.sap.com/#/notes/3286176")</f>
        <v>https://launchpad.support.sap.com/#/notes/3286176</v>
      </c>
    </row>
    <row r="44" spans="1:9" x14ac:dyDescent="0.25">
      <c r="A44" t="s">
        <v>81</v>
      </c>
      <c r="B44" t="s">
        <v>82</v>
      </c>
      <c r="C44">
        <v>3288560</v>
      </c>
      <c r="D44">
        <v>2</v>
      </c>
      <c r="E44">
        <v>2</v>
      </c>
      <c r="F44" t="s">
        <v>84</v>
      </c>
      <c r="G44" t="s">
        <v>17</v>
      </c>
      <c r="H44" t="s">
        <v>13</v>
      </c>
      <c r="I44" t="str">
        <f>HYPERLINK("https://launchpad.support.sap.com/#/notes/3288560")</f>
        <v>https://launchpad.support.sap.com/#/notes/3288560</v>
      </c>
    </row>
    <row r="45" spans="1:9" x14ac:dyDescent="0.25">
      <c r="A45" t="s">
        <v>81</v>
      </c>
      <c r="B45" t="s">
        <v>82</v>
      </c>
      <c r="C45">
        <v>3285362</v>
      </c>
      <c r="D45">
        <v>3</v>
      </c>
      <c r="E45">
        <v>3</v>
      </c>
      <c r="F45" t="s">
        <v>85</v>
      </c>
      <c r="G45" t="s">
        <v>17</v>
      </c>
      <c r="H45" t="s">
        <v>50</v>
      </c>
      <c r="I45" t="str">
        <f>HYPERLINK("https://launchpad.support.sap.com/#/notes/3285362")</f>
        <v>https://launchpad.support.sap.com/#/notes/3285362</v>
      </c>
    </row>
    <row r="46" spans="1:9" x14ac:dyDescent="0.25">
      <c r="A46" t="s">
        <v>81</v>
      </c>
      <c r="B46" t="s">
        <v>82</v>
      </c>
      <c r="C46">
        <v>3285167</v>
      </c>
      <c r="D46">
        <v>13</v>
      </c>
      <c r="E46">
        <v>13</v>
      </c>
      <c r="F46" t="s">
        <v>86</v>
      </c>
      <c r="G46" t="s">
        <v>17</v>
      </c>
      <c r="H46" t="s">
        <v>50</v>
      </c>
      <c r="I46" t="str">
        <f>HYPERLINK("https://launchpad.support.sap.com/#/notes/3285167")</f>
        <v>https://launchpad.support.sap.com/#/notes/3285167</v>
      </c>
    </row>
    <row r="47" spans="1:9" x14ac:dyDescent="0.25">
      <c r="A47" t="s">
        <v>87</v>
      </c>
      <c r="B47" t="s">
        <v>88</v>
      </c>
      <c r="C47">
        <v>3286974</v>
      </c>
      <c r="D47">
        <v>1</v>
      </c>
      <c r="E47">
        <v>1</v>
      </c>
      <c r="F47" t="s">
        <v>89</v>
      </c>
      <c r="G47" t="s">
        <v>17</v>
      </c>
      <c r="H47" t="s">
        <v>13</v>
      </c>
      <c r="I47" t="str">
        <f>HYPERLINK("https://launchpad.support.sap.com/#/notes/3286974")</f>
        <v>https://launchpad.support.sap.com/#/notes/3286974</v>
      </c>
    </row>
    <row r="48" spans="1:9" x14ac:dyDescent="0.25">
      <c r="A48" t="s">
        <v>87</v>
      </c>
      <c r="B48" t="s">
        <v>88</v>
      </c>
      <c r="C48">
        <v>3287748</v>
      </c>
      <c r="D48">
        <v>2</v>
      </c>
      <c r="E48">
        <v>2</v>
      </c>
      <c r="F48" t="s">
        <v>90</v>
      </c>
      <c r="G48" t="s">
        <v>17</v>
      </c>
      <c r="H48" t="s">
        <v>50</v>
      </c>
      <c r="I48" t="str">
        <f>HYPERLINK("https://launchpad.support.sap.com/#/notes/3287748")</f>
        <v>https://launchpad.support.sap.com/#/notes/3287748</v>
      </c>
    </row>
    <row r="49" spans="1:9" x14ac:dyDescent="0.25">
      <c r="A49" t="s">
        <v>87</v>
      </c>
      <c r="B49" t="s">
        <v>88</v>
      </c>
      <c r="C49">
        <v>3287776</v>
      </c>
      <c r="D49">
        <v>2</v>
      </c>
      <c r="E49">
        <v>2</v>
      </c>
      <c r="F49" t="s">
        <v>91</v>
      </c>
      <c r="G49" t="s">
        <v>17</v>
      </c>
      <c r="H49" t="s">
        <v>13</v>
      </c>
      <c r="I49" t="str">
        <f>HYPERLINK("https://launchpad.support.sap.com/#/notes/3287776")</f>
        <v>https://launchpad.support.sap.com/#/notes/3287776</v>
      </c>
    </row>
    <row r="50" spans="1:9" x14ac:dyDescent="0.25">
      <c r="A50" t="s">
        <v>92</v>
      </c>
      <c r="B50" t="s">
        <v>93</v>
      </c>
      <c r="C50">
        <v>3287602</v>
      </c>
      <c r="D50">
        <v>2</v>
      </c>
      <c r="E50">
        <v>2</v>
      </c>
      <c r="F50" t="s">
        <v>94</v>
      </c>
      <c r="G50" t="s">
        <v>12</v>
      </c>
      <c r="H50" t="s">
        <v>13</v>
      </c>
      <c r="I50" t="str">
        <f>HYPERLINK("https://launchpad.support.sap.com/#/notes/3287602")</f>
        <v>https://launchpad.support.sap.com/#/notes/3287602</v>
      </c>
    </row>
    <row r="51" spans="1:9" x14ac:dyDescent="0.25">
      <c r="A51" t="s">
        <v>92</v>
      </c>
      <c r="B51" t="s">
        <v>93</v>
      </c>
      <c r="C51">
        <v>3287391</v>
      </c>
      <c r="D51">
        <v>3</v>
      </c>
      <c r="E51">
        <v>3</v>
      </c>
      <c r="F51" t="s">
        <v>95</v>
      </c>
      <c r="G51" t="s">
        <v>12</v>
      </c>
      <c r="H51" t="s">
        <v>50</v>
      </c>
      <c r="I51" t="str">
        <f>HYPERLINK("https://launchpad.support.sap.com/#/notes/3287391")</f>
        <v>https://launchpad.support.sap.com/#/notes/3287391</v>
      </c>
    </row>
    <row r="52" spans="1:9" x14ac:dyDescent="0.25">
      <c r="A52" t="s">
        <v>92</v>
      </c>
      <c r="B52" t="s">
        <v>93</v>
      </c>
      <c r="C52">
        <v>3287355</v>
      </c>
      <c r="D52">
        <v>2</v>
      </c>
      <c r="E52">
        <v>2</v>
      </c>
      <c r="F52" t="s">
        <v>96</v>
      </c>
      <c r="G52" t="s">
        <v>12</v>
      </c>
      <c r="H52" t="s">
        <v>62</v>
      </c>
      <c r="I52" t="str">
        <f>HYPERLINK("https://launchpad.support.sap.com/#/notes/3287355")</f>
        <v>https://launchpad.support.sap.com/#/notes/3287355</v>
      </c>
    </row>
    <row r="53" spans="1:9" x14ac:dyDescent="0.25">
      <c r="A53" t="s">
        <v>92</v>
      </c>
      <c r="B53" t="s">
        <v>93</v>
      </c>
      <c r="C53">
        <v>3282427</v>
      </c>
      <c r="D53">
        <v>2</v>
      </c>
      <c r="E53">
        <v>2</v>
      </c>
      <c r="F53" t="s">
        <v>97</v>
      </c>
      <c r="G53" t="s">
        <v>12</v>
      </c>
      <c r="H53" t="s">
        <v>13</v>
      </c>
      <c r="I53" t="str">
        <f>HYPERLINK("https://launchpad.support.sap.com/#/notes/3282427")</f>
        <v>https://launchpad.support.sap.com/#/notes/3282427</v>
      </c>
    </row>
    <row r="54" spans="1:9" x14ac:dyDescent="0.25">
      <c r="A54" t="s">
        <v>98</v>
      </c>
      <c r="B54" t="s">
        <v>99</v>
      </c>
      <c r="C54">
        <v>3288137</v>
      </c>
      <c r="D54">
        <v>1</v>
      </c>
      <c r="E54">
        <v>1</v>
      </c>
      <c r="F54" t="s">
        <v>100</v>
      </c>
      <c r="G54" t="s">
        <v>21</v>
      </c>
      <c r="H54" t="s">
        <v>13</v>
      </c>
      <c r="I54" t="str">
        <f>HYPERLINK("https://launchpad.support.sap.com/#/notes/3288137")</f>
        <v>https://launchpad.support.sap.com/#/notes/3288137</v>
      </c>
    </row>
    <row r="55" spans="1:9" x14ac:dyDescent="0.25">
      <c r="A55" t="s">
        <v>101</v>
      </c>
      <c r="B55" t="s">
        <v>102</v>
      </c>
      <c r="C55">
        <v>3288162</v>
      </c>
      <c r="D55">
        <v>1</v>
      </c>
      <c r="E55">
        <v>1</v>
      </c>
      <c r="F55" t="s">
        <v>103</v>
      </c>
      <c r="G55" t="s">
        <v>17</v>
      </c>
      <c r="H55" t="s">
        <v>13</v>
      </c>
      <c r="I55" t="str">
        <f>HYPERLINK("https://launchpad.support.sap.com/#/notes/3288162")</f>
        <v>https://launchpad.support.sap.com/#/notes/3288162</v>
      </c>
    </row>
    <row r="56" spans="1:9" x14ac:dyDescent="0.25">
      <c r="A56" t="s">
        <v>101</v>
      </c>
      <c r="B56" t="s">
        <v>102</v>
      </c>
      <c r="C56">
        <v>3274359</v>
      </c>
      <c r="D56">
        <v>2</v>
      </c>
      <c r="E56">
        <v>2</v>
      </c>
      <c r="F56" t="s">
        <v>104</v>
      </c>
      <c r="G56" t="s">
        <v>17</v>
      </c>
      <c r="H56" t="s">
        <v>13</v>
      </c>
      <c r="I56" t="str">
        <f>HYPERLINK("https://launchpad.support.sap.com/#/notes/3274359")</f>
        <v>https://launchpad.support.sap.com/#/notes/3274359</v>
      </c>
    </row>
    <row r="57" spans="1:9" x14ac:dyDescent="0.25">
      <c r="A57" t="s">
        <v>105</v>
      </c>
      <c r="B57" t="s">
        <v>106</v>
      </c>
      <c r="C57">
        <v>3283556</v>
      </c>
      <c r="D57">
        <v>2</v>
      </c>
      <c r="E57">
        <v>2</v>
      </c>
      <c r="F57" t="s">
        <v>107</v>
      </c>
      <c r="G57" t="s">
        <v>17</v>
      </c>
      <c r="H57" t="s">
        <v>13</v>
      </c>
      <c r="I57" t="str">
        <f>HYPERLINK("https://launchpad.support.sap.com/#/notes/3283556")</f>
        <v>https://launchpad.support.sap.com/#/notes/3283556</v>
      </c>
    </row>
    <row r="58" spans="1:9" x14ac:dyDescent="0.25">
      <c r="A58" t="s">
        <v>105</v>
      </c>
      <c r="B58" t="s">
        <v>106</v>
      </c>
      <c r="C58">
        <v>3276301</v>
      </c>
      <c r="D58">
        <v>2</v>
      </c>
      <c r="E58">
        <v>2</v>
      </c>
      <c r="F58" t="s">
        <v>108</v>
      </c>
      <c r="G58" t="s">
        <v>17</v>
      </c>
      <c r="H58" t="s">
        <v>50</v>
      </c>
      <c r="I58" t="str">
        <f>HYPERLINK("https://launchpad.support.sap.com/#/notes/3276301")</f>
        <v>https://launchpad.support.sap.com/#/notes/3276301</v>
      </c>
    </row>
    <row r="59" spans="1:9" x14ac:dyDescent="0.25">
      <c r="A59" t="s">
        <v>105</v>
      </c>
      <c r="B59" t="s">
        <v>106</v>
      </c>
      <c r="C59">
        <v>3285667</v>
      </c>
      <c r="D59">
        <v>1</v>
      </c>
      <c r="E59">
        <v>1</v>
      </c>
      <c r="F59" t="s">
        <v>109</v>
      </c>
      <c r="G59" t="s">
        <v>17</v>
      </c>
      <c r="H59" t="s">
        <v>50</v>
      </c>
      <c r="I59" t="str">
        <f>HYPERLINK("https://launchpad.support.sap.com/#/notes/3285667")</f>
        <v>https://launchpad.support.sap.com/#/notes/3285667</v>
      </c>
    </row>
    <row r="60" spans="1:9" x14ac:dyDescent="0.25">
      <c r="A60" t="s">
        <v>105</v>
      </c>
      <c r="B60" t="s">
        <v>106</v>
      </c>
      <c r="C60">
        <v>3287365</v>
      </c>
      <c r="D60">
        <v>1</v>
      </c>
      <c r="E60">
        <v>1</v>
      </c>
      <c r="F60" t="s">
        <v>110</v>
      </c>
      <c r="G60" t="s">
        <v>17</v>
      </c>
      <c r="H60" t="s">
        <v>50</v>
      </c>
      <c r="I60" t="str">
        <f>HYPERLINK("https://launchpad.support.sap.com/#/notes/3287365")</f>
        <v>https://launchpad.support.sap.com/#/notes/3287365</v>
      </c>
    </row>
    <row r="61" spans="1:9" x14ac:dyDescent="0.25">
      <c r="A61" t="s">
        <v>105</v>
      </c>
      <c r="B61" t="s">
        <v>106</v>
      </c>
      <c r="C61">
        <v>3286911</v>
      </c>
      <c r="D61">
        <v>1</v>
      </c>
      <c r="E61">
        <v>1</v>
      </c>
      <c r="F61" t="s">
        <v>111</v>
      </c>
      <c r="G61" t="s">
        <v>17</v>
      </c>
      <c r="H61" t="s">
        <v>50</v>
      </c>
      <c r="I61" t="str">
        <f>HYPERLINK("https://launchpad.support.sap.com/#/notes/3286911")</f>
        <v>https://launchpad.support.sap.com/#/notes/3286911</v>
      </c>
    </row>
    <row r="62" spans="1:9" x14ac:dyDescent="0.25">
      <c r="A62" t="s">
        <v>105</v>
      </c>
      <c r="B62" t="s">
        <v>106</v>
      </c>
      <c r="C62">
        <v>3275691</v>
      </c>
      <c r="D62">
        <v>3</v>
      </c>
      <c r="E62">
        <v>3</v>
      </c>
      <c r="F62" t="s">
        <v>112</v>
      </c>
      <c r="G62" t="s">
        <v>17</v>
      </c>
      <c r="H62" t="s">
        <v>13</v>
      </c>
      <c r="I62" t="str">
        <f>HYPERLINK("https://launchpad.support.sap.com/#/notes/3275691")</f>
        <v>https://launchpad.support.sap.com/#/notes/3275691</v>
      </c>
    </row>
    <row r="63" spans="1:9" x14ac:dyDescent="0.25">
      <c r="A63" t="s">
        <v>105</v>
      </c>
      <c r="B63" t="s">
        <v>106</v>
      </c>
      <c r="C63">
        <v>3291553</v>
      </c>
      <c r="D63">
        <v>1</v>
      </c>
      <c r="E63">
        <v>1</v>
      </c>
      <c r="F63" t="s">
        <v>113</v>
      </c>
      <c r="G63" t="s">
        <v>17</v>
      </c>
      <c r="H63" t="s">
        <v>13</v>
      </c>
      <c r="I63" t="str">
        <f>HYPERLINK("https://launchpad.support.sap.com/#/notes/3291553")</f>
        <v>https://launchpad.support.sap.com/#/notes/3291553</v>
      </c>
    </row>
    <row r="64" spans="1:9" x14ac:dyDescent="0.25">
      <c r="A64" t="s">
        <v>105</v>
      </c>
      <c r="B64" t="s">
        <v>106</v>
      </c>
      <c r="C64">
        <v>3290033</v>
      </c>
      <c r="D64">
        <v>2</v>
      </c>
      <c r="E64">
        <v>2</v>
      </c>
      <c r="F64" t="s">
        <v>114</v>
      </c>
      <c r="G64" t="s">
        <v>17</v>
      </c>
      <c r="H64" t="s">
        <v>13</v>
      </c>
      <c r="I64" t="str">
        <f>HYPERLINK("https://launchpad.support.sap.com/#/notes/3290033")</f>
        <v>https://launchpad.support.sap.com/#/notes/3290033</v>
      </c>
    </row>
    <row r="65" spans="1:9" x14ac:dyDescent="0.25">
      <c r="A65" t="s">
        <v>105</v>
      </c>
      <c r="B65" t="s">
        <v>106</v>
      </c>
      <c r="C65">
        <v>3278928</v>
      </c>
      <c r="D65">
        <v>2</v>
      </c>
      <c r="E65">
        <v>2</v>
      </c>
      <c r="F65" t="s">
        <v>115</v>
      </c>
      <c r="G65" t="s">
        <v>17</v>
      </c>
      <c r="H65" t="s">
        <v>13</v>
      </c>
      <c r="I65" t="str">
        <f>HYPERLINK("https://launchpad.support.sap.com/#/notes/3278928")</f>
        <v>https://launchpad.support.sap.com/#/notes/3278928</v>
      </c>
    </row>
    <row r="66" spans="1:9" x14ac:dyDescent="0.25">
      <c r="A66" t="s">
        <v>116</v>
      </c>
      <c r="B66" t="s">
        <v>19</v>
      </c>
      <c r="C66">
        <v>3278698</v>
      </c>
      <c r="D66">
        <v>4</v>
      </c>
      <c r="E66">
        <v>4</v>
      </c>
      <c r="F66" t="s">
        <v>117</v>
      </c>
      <c r="G66" t="s">
        <v>21</v>
      </c>
      <c r="H66" t="s">
        <v>13</v>
      </c>
      <c r="I66" t="str">
        <f>HYPERLINK("https://launchpad.support.sap.com/#/notes/3278698")</f>
        <v>https://launchpad.support.sap.com/#/notes/3278698</v>
      </c>
    </row>
    <row r="67" spans="1:9" x14ac:dyDescent="0.25">
      <c r="A67" t="s">
        <v>116</v>
      </c>
      <c r="B67" t="s">
        <v>19</v>
      </c>
      <c r="C67">
        <v>3291851</v>
      </c>
      <c r="D67">
        <v>1</v>
      </c>
      <c r="E67">
        <v>1</v>
      </c>
      <c r="F67" t="s">
        <v>118</v>
      </c>
      <c r="G67" t="s">
        <v>17</v>
      </c>
      <c r="H67" t="s">
        <v>13</v>
      </c>
      <c r="I67" t="str">
        <f>HYPERLINK("https://launchpad.support.sap.com/#/notes/3291851")</f>
        <v>https://launchpad.support.sap.com/#/notes/3291851</v>
      </c>
    </row>
    <row r="68" spans="1:9" x14ac:dyDescent="0.25">
      <c r="A68" t="s">
        <v>116</v>
      </c>
      <c r="B68" t="s">
        <v>19</v>
      </c>
      <c r="C68">
        <v>3237233</v>
      </c>
      <c r="D68">
        <v>4</v>
      </c>
      <c r="E68">
        <v>4</v>
      </c>
      <c r="F68" t="s">
        <v>119</v>
      </c>
      <c r="G68" t="s">
        <v>17</v>
      </c>
      <c r="H68" t="s">
        <v>13</v>
      </c>
      <c r="I68" t="str">
        <f>HYPERLINK("https://launchpad.support.sap.com/#/notes/3237233")</f>
        <v>https://launchpad.support.sap.com/#/notes/3237233</v>
      </c>
    </row>
    <row r="69" spans="1:9" x14ac:dyDescent="0.25">
      <c r="A69" t="s">
        <v>116</v>
      </c>
      <c r="B69" t="s">
        <v>19</v>
      </c>
      <c r="C69">
        <v>3266371</v>
      </c>
      <c r="D69">
        <v>7</v>
      </c>
      <c r="E69">
        <v>7</v>
      </c>
      <c r="F69" t="s">
        <v>120</v>
      </c>
      <c r="G69" t="s">
        <v>17</v>
      </c>
      <c r="H69" t="s">
        <v>13</v>
      </c>
      <c r="I69" t="str">
        <f>HYPERLINK("https://launchpad.support.sap.com/#/notes/3266371")</f>
        <v>https://launchpad.support.sap.com/#/notes/3266371</v>
      </c>
    </row>
    <row r="70" spans="1:9" x14ac:dyDescent="0.25">
      <c r="A70" t="s">
        <v>116</v>
      </c>
      <c r="B70" t="s">
        <v>19</v>
      </c>
      <c r="C70">
        <v>3286597</v>
      </c>
      <c r="D70">
        <v>4</v>
      </c>
      <c r="E70">
        <v>4</v>
      </c>
      <c r="F70" t="s">
        <v>121</v>
      </c>
      <c r="G70" t="s">
        <v>17</v>
      </c>
      <c r="H70" t="s">
        <v>13</v>
      </c>
      <c r="I70" t="str">
        <f>HYPERLINK("https://launchpad.support.sap.com/#/notes/3286597")</f>
        <v>https://launchpad.support.sap.com/#/notes/3286597</v>
      </c>
    </row>
    <row r="71" spans="1:9" x14ac:dyDescent="0.25">
      <c r="A71" t="s">
        <v>116</v>
      </c>
      <c r="B71" t="s">
        <v>19</v>
      </c>
      <c r="C71">
        <v>3250308</v>
      </c>
      <c r="D71">
        <v>4</v>
      </c>
      <c r="E71">
        <v>4</v>
      </c>
      <c r="F71" t="s">
        <v>122</v>
      </c>
      <c r="G71" t="s">
        <v>17</v>
      </c>
      <c r="H71" t="s">
        <v>13</v>
      </c>
      <c r="I71" t="str">
        <f>HYPERLINK("https://launchpad.support.sap.com/#/notes/3250308")</f>
        <v>https://launchpad.support.sap.com/#/notes/3250308</v>
      </c>
    </row>
    <row r="72" spans="1:9" x14ac:dyDescent="0.25">
      <c r="A72" t="s">
        <v>116</v>
      </c>
      <c r="B72" t="s">
        <v>19</v>
      </c>
      <c r="C72">
        <v>3287797</v>
      </c>
      <c r="D72">
        <v>4</v>
      </c>
      <c r="E72">
        <v>4</v>
      </c>
      <c r="F72" t="s">
        <v>123</v>
      </c>
      <c r="G72" t="s">
        <v>17</v>
      </c>
      <c r="H72" t="s">
        <v>13</v>
      </c>
      <c r="I72" t="str">
        <f>HYPERLINK("https://launchpad.support.sap.com/#/notes/3287797")</f>
        <v>https://launchpad.support.sap.com/#/notes/3287797</v>
      </c>
    </row>
    <row r="73" spans="1:9" x14ac:dyDescent="0.25">
      <c r="A73" t="s">
        <v>116</v>
      </c>
      <c r="B73" t="s">
        <v>19</v>
      </c>
      <c r="C73">
        <v>3210793</v>
      </c>
      <c r="D73">
        <v>4</v>
      </c>
      <c r="E73">
        <v>4</v>
      </c>
      <c r="F73" t="s">
        <v>124</v>
      </c>
      <c r="G73" t="s">
        <v>17</v>
      </c>
      <c r="H73" t="s">
        <v>13</v>
      </c>
      <c r="I73" t="str">
        <f>HYPERLINK("https://launchpad.support.sap.com/#/notes/3210793")</f>
        <v>https://launchpad.support.sap.com/#/notes/3210793</v>
      </c>
    </row>
    <row r="74" spans="1:9" x14ac:dyDescent="0.25">
      <c r="A74" t="s">
        <v>116</v>
      </c>
      <c r="B74" t="s">
        <v>19</v>
      </c>
      <c r="C74">
        <v>3292277</v>
      </c>
      <c r="D74">
        <v>2</v>
      </c>
      <c r="E74">
        <v>2</v>
      </c>
      <c r="F74" t="s">
        <v>125</v>
      </c>
      <c r="G74" t="s">
        <v>21</v>
      </c>
      <c r="H74" t="s">
        <v>13</v>
      </c>
      <c r="I74" t="str">
        <f>HYPERLINK("https://launchpad.support.sap.com/#/notes/3292277")</f>
        <v>https://launchpad.support.sap.com/#/notes/3292277</v>
      </c>
    </row>
    <row r="75" spans="1:9" x14ac:dyDescent="0.25">
      <c r="A75" t="s">
        <v>116</v>
      </c>
      <c r="B75" t="s">
        <v>19</v>
      </c>
      <c r="C75">
        <v>3289362</v>
      </c>
      <c r="D75">
        <v>2</v>
      </c>
      <c r="E75">
        <v>2</v>
      </c>
      <c r="F75" t="s">
        <v>126</v>
      </c>
      <c r="G75" t="s">
        <v>21</v>
      </c>
      <c r="H75" t="s">
        <v>13</v>
      </c>
      <c r="I75" t="str">
        <f>HYPERLINK("https://launchpad.support.sap.com/#/notes/3289362")</f>
        <v>https://launchpad.support.sap.com/#/notes/3289362</v>
      </c>
    </row>
    <row r="76" spans="1:9" x14ac:dyDescent="0.25">
      <c r="A76" t="s">
        <v>127</v>
      </c>
      <c r="B76" t="s">
        <v>128</v>
      </c>
      <c r="C76">
        <v>3148322</v>
      </c>
      <c r="D76">
        <v>4</v>
      </c>
      <c r="E76">
        <v>4</v>
      </c>
      <c r="F76" t="s">
        <v>129</v>
      </c>
      <c r="G76" t="s">
        <v>17</v>
      </c>
      <c r="H76" t="s">
        <v>13</v>
      </c>
      <c r="I76" t="str">
        <f>HYPERLINK("https://launchpad.support.sap.com/#/notes/3148322")</f>
        <v>https://launchpad.support.sap.com/#/notes/3148322</v>
      </c>
    </row>
    <row r="77" spans="1:9" x14ac:dyDescent="0.25">
      <c r="A77" t="s">
        <v>130</v>
      </c>
      <c r="B77" t="s">
        <v>131</v>
      </c>
      <c r="C77">
        <v>3282931</v>
      </c>
      <c r="D77">
        <v>2</v>
      </c>
      <c r="E77">
        <v>2</v>
      </c>
      <c r="F77" t="s">
        <v>132</v>
      </c>
      <c r="G77" t="s">
        <v>12</v>
      </c>
      <c r="H77" t="s">
        <v>13</v>
      </c>
      <c r="I77" t="str">
        <f>HYPERLINK("https://launchpad.support.sap.com/#/notes/3282931")</f>
        <v>https://launchpad.support.sap.com/#/notes/3282931</v>
      </c>
    </row>
    <row r="78" spans="1:9" x14ac:dyDescent="0.25">
      <c r="A78" t="s">
        <v>130</v>
      </c>
      <c r="B78" t="s">
        <v>131</v>
      </c>
      <c r="C78">
        <v>3281494</v>
      </c>
      <c r="D78">
        <v>1</v>
      </c>
      <c r="E78">
        <v>1</v>
      </c>
      <c r="F78" t="s">
        <v>133</v>
      </c>
      <c r="G78" t="s">
        <v>12</v>
      </c>
      <c r="H78" t="s">
        <v>13</v>
      </c>
      <c r="I78" t="str">
        <f>HYPERLINK("https://launchpad.support.sap.com/#/notes/3281494")</f>
        <v>https://launchpad.support.sap.com/#/notes/3281494</v>
      </c>
    </row>
    <row r="79" spans="1:9" x14ac:dyDescent="0.25">
      <c r="A79" t="s">
        <v>130</v>
      </c>
      <c r="B79" t="s">
        <v>131</v>
      </c>
      <c r="C79">
        <v>3289446</v>
      </c>
      <c r="D79">
        <v>1</v>
      </c>
      <c r="E79">
        <v>1</v>
      </c>
      <c r="F79" t="s">
        <v>134</v>
      </c>
      <c r="G79" t="s">
        <v>12</v>
      </c>
      <c r="H79" t="s">
        <v>13</v>
      </c>
      <c r="I79" t="str">
        <f>HYPERLINK("https://launchpad.support.sap.com/#/notes/3289446")</f>
        <v>https://launchpad.support.sap.com/#/notes/3289446</v>
      </c>
    </row>
    <row r="80" spans="1:9" x14ac:dyDescent="0.25">
      <c r="A80" t="s">
        <v>135</v>
      </c>
      <c r="B80" t="s">
        <v>136</v>
      </c>
      <c r="C80">
        <v>3281241</v>
      </c>
      <c r="D80">
        <v>3</v>
      </c>
      <c r="E80">
        <v>3</v>
      </c>
      <c r="F80" t="s">
        <v>137</v>
      </c>
      <c r="G80" t="s">
        <v>12</v>
      </c>
      <c r="H80" t="s">
        <v>13</v>
      </c>
      <c r="I80" t="str">
        <f>HYPERLINK("https://launchpad.support.sap.com/#/notes/3281241")</f>
        <v>https://launchpad.support.sap.com/#/notes/3281241</v>
      </c>
    </row>
    <row r="81" spans="1:9" x14ac:dyDescent="0.25">
      <c r="A81" t="s">
        <v>138</v>
      </c>
      <c r="B81" t="s">
        <v>139</v>
      </c>
      <c r="C81">
        <v>3285003</v>
      </c>
      <c r="D81">
        <v>2</v>
      </c>
      <c r="E81">
        <v>2</v>
      </c>
      <c r="F81" t="s">
        <v>140</v>
      </c>
      <c r="G81" t="s">
        <v>12</v>
      </c>
      <c r="H81" t="s">
        <v>13</v>
      </c>
      <c r="I81" t="str">
        <f>HYPERLINK("https://launchpad.support.sap.com/#/notes/3285003")</f>
        <v>https://launchpad.support.sap.com/#/notes/3285003</v>
      </c>
    </row>
    <row r="82" spans="1:9" x14ac:dyDescent="0.25">
      <c r="A82" t="s">
        <v>138</v>
      </c>
      <c r="B82" t="s">
        <v>139</v>
      </c>
      <c r="C82">
        <v>3286605</v>
      </c>
      <c r="D82">
        <v>1</v>
      </c>
      <c r="E82">
        <v>1</v>
      </c>
      <c r="F82" t="s">
        <v>141</v>
      </c>
      <c r="G82" t="s">
        <v>17</v>
      </c>
      <c r="H82" t="s">
        <v>62</v>
      </c>
      <c r="I82" t="str">
        <f>HYPERLINK("https://launchpad.support.sap.com/#/notes/3286605")</f>
        <v>https://launchpad.support.sap.com/#/notes/3286605</v>
      </c>
    </row>
    <row r="83" spans="1:9" x14ac:dyDescent="0.25">
      <c r="A83" t="s">
        <v>138</v>
      </c>
      <c r="B83" t="s">
        <v>139</v>
      </c>
      <c r="C83">
        <v>3282234</v>
      </c>
      <c r="D83">
        <v>2</v>
      </c>
      <c r="E83">
        <v>2</v>
      </c>
      <c r="F83" t="s">
        <v>142</v>
      </c>
      <c r="G83" t="s">
        <v>17</v>
      </c>
      <c r="H83" t="s">
        <v>13</v>
      </c>
      <c r="I83" t="str">
        <f>HYPERLINK("https://launchpad.support.sap.com/#/notes/3282234")</f>
        <v>https://launchpad.support.sap.com/#/notes/3282234</v>
      </c>
    </row>
    <row r="84" spans="1:9" x14ac:dyDescent="0.25">
      <c r="A84" t="s">
        <v>138</v>
      </c>
      <c r="B84" t="s">
        <v>139</v>
      </c>
      <c r="C84">
        <v>3289713</v>
      </c>
      <c r="D84">
        <v>3</v>
      </c>
      <c r="E84">
        <v>3</v>
      </c>
      <c r="F84" t="s">
        <v>143</v>
      </c>
      <c r="G84" t="s">
        <v>17</v>
      </c>
      <c r="H84" t="s">
        <v>13</v>
      </c>
      <c r="I84" t="str">
        <f>HYPERLINK("https://launchpad.support.sap.com/#/notes/3289713")</f>
        <v>https://launchpad.support.sap.com/#/notes/3289713</v>
      </c>
    </row>
    <row r="85" spans="1:9" x14ac:dyDescent="0.25">
      <c r="A85" t="s">
        <v>138</v>
      </c>
      <c r="B85" t="s">
        <v>139</v>
      </c>
      <c r="C85">
        <v>3276779</v>
      </c>
      <c r="D85">
        <v>8</v>
      </c>
      <c r="E85">
        <v>8</v>
      </c>
      <c r="F85" t="s">
        <v>144</v>
      </c>
      <c r="G85" t="s">
        <v>17</v>
      </c>
      <c r="H85" t="s">
        <v>62</v>
      </c>
      <c r="I85" t="str">
        <f>HYPERLINK("https://launchpad.support.sap.com/#/notes/3276779")</f>
        <v>https://launchpad.support.sap.com/#/notes/3276779</v>
      </c>
    </row>
    <row r="86" spans="1:9" x14ac:dyDescent="0.25">
      <c r="A86" t="s">
        <v>145</v>
      </c>
      <c r="B86" t="s">
        <v>146</v>
      </c>
      <c r="C86">
        <v>3286274</v>
      </c>
      <c r="D86">
        <v>8</v>
      </c>
      <c r="E86">
        <v>8</v>
      </c>
      <c r="F86" t="s">
        <v>147</v>
      </c>
      <c r="G86" t="s">
        <v>17</v>
      </c>
      <c r="H86" t="s">
        <v>13</v>
      </c>
      <c r="I86" t="str">
        <f>HYPERLINK("https://launchpad.support.sap.com/#/notes/3286274")</f>
        <v>https://launchpad.support.sap.com/#/notes/3286274</v>
      </c>
    </row>
    <row r="87" spans="1:9" x14ac:dyDescent="0.25">
      <c r="A87" t="s">
        <v>145</v>
      </c>
      <c r="B87" t="s">
        <v>146</v>
      </c>
      <c r="C87">
        <v>3290809</v>
      </c>
      <c r="D87">
        <v>4</v>
      </c>
      <c r="E87">
        <v>4</v>
      </c>
      <c r="F87" t="s">
        <v>148</v>
      </c>
      <c r="G87" t="s">
        <v>17</v>
      </c>
      <c r="H87" t="s">
        <v>13</v>
      </c>
      <c r="I87" t="str">
        <f>HYPERLINK("https://launchpad.support.sap.com/#/notes/3290809")</f>
        <v>https://launchpad.support.sap.com/#/notes/3290809</v>
      </c>
    </row>
    <row r="88" spans="1:9" x14ac:dyDescent="0.25">
      <c r="A88" t="s">
        <v>145</v>
      </c>
      <c r="B88" t="s">
        <v>146</v>
      </c>
      <c r="C88">
        <v>3287427</v>
      </c>
      <c r="D88">
        <v>3</v>
      </c>
      <c r="E88">
        <v>3</v>
      </c>
      <c r="F88" t="s">
        <v>149</v>
      </c>
      <c r="G88" t="s">
        <v>17</v>
      </c>
      <c r="H88" t="s">
        <v>13</v>
      </c>
      <c r="I88" t="str">
        <f>HYPERLINK("https://launchpad.support.sap.com/#/notes/3287427")</f>
        <v>https://launchpad.support.sap.com/#/notes/3287427</v>
      </c>
    </row>
    <row r="89" spans="1:9" x14ac:dyDescent="0.25">
      <c r="A89" t="s">
        <v>150</v>
      </c>
      <c r="B89" t="s">
        <v>151</v>
      </c>
      <c r="C89">
        <v>3292507</v>
      </c>
      <c r="D89">
        <v>1</v>
      </c>
      <c r="E89">
        <v>1</v>
      </c>
      <c r="F89" t="s">
        <v>152</v>
      </c>
      <c r="G89" t="s">
        <v>12</v>
      </c>
      <c r="H89" t="s">
        <v>13</v>
      </c>
      <c r="I89" t="str">
        <f>HYPERLINK("https://launchpad.support.sap.com/#/notes/3292507")</f>
        <v>https://launchpad.support.sap.com/#/notes/3292507</v>
      </c>
    </row>
    <row r="90" spans="1:9" x14ac:dyDescent="0.25">
      <c r="A90" t="s">
        <v>150</v>
      </c>
      <c r="B90" t="s">
        <v>151</v>
      </c>
      <c r="C90">
        <v>3289339</v>
      </c>
      <c r="D90">
        <v>2</v>
      </c>
      <c r="E90">
        <v>2</v>
      </c>
      <c r="F90" t="s">
        <v>153</v>
      </c>
      <c r="G90" t="s">
        <v>12</v>
      </c>
      <c r="H90" t="s">
        <v>13</v>
      </c>
      <c r="I90" t="str">
        <f>HYPERLINK("https://launchpad.support.sap.com/#/notes/3289339")</f>
        <v>https://launchpad.support.sap.com/#/notes/3289339</v>
      </c>
    </row>
    <row r="91" spans="1:9" x14ac:dyDescent="0.25">
      <c r="A91" t="s">
        <v>154</v>
      </c>
      <c r="B91" t="s">
        <v>155</v>
      </c>
      <c r="C91">
        <v>3289801</v>
      </c>
      <c r="D91">
        <v>2</v>
      </c>
      <c r="E91">
        <v>2</v>
      </c>
      <c r="F91" t="s">
        <v>156</v>
      </c>
      <c r="G91" t="s">
        <v>12</v>
      </c>
      <c r="H91" t="s">
        <v>13</v>
      </c>
      <c r="I91" t="str">
        <f>HYPERLINK("https://launchpad.support.sap.com/#/notes/3289801")</f>
        <v>https://launchpad.support.sap.com/#/notes/3289801</v>
      </c>
    </row>
    <row r="92" spans="1:9" x14ac:dyDescent="0.25">
      <c r="A92" t="s">
        <v>154</v>
      </c>
      <c r="B92" t="s">
        <v>155</v>
      </c>
      <c r="C92">
        <v>3288838</v>
      </c>
      <c r="D92">
        <v>3</v>
      </c>
      <c r="E92">
        <v>3</v>
      </c>
      <c r="F92" t="s">
        <v>157</v>
      </c>
      <c r="G92" t="s">
        <v>12</v>
      </c>
      <c r="H92" t="s">
        <v>62</v>
      </c>
      <c r="I92" t="str">
        <f>HYPERLINK("https://launchpad.support.sap.com/#/notes/3288838")</f>
        <v>https://launchpad.support.sap.com/#/notes/3288838</v>
      </c>
    </row>
    <row r="93" spans="1:9" x14ac:dyDescent="0.25">
      <c r="A93" t="s">
        <v>154</v>
      </c>
      <c r="B93" t="s">
        <v>155</v>
      </c>
      <c r="C93">
        <v>3287599</v>
      </c>
      <c r="D93">
        <v>4</v>
      </c>
      <c r="E93">
        <v>4</v>
      </c>
      <c r="F93" t="s">
        <v>158</v>
      </c>
      <c r="G93" t="s">
        <v>12</v>
      </c>
      <c r="H93" t="s">
        <v>13</v>
      </c>
      <c r="I93" t="str">
        <f>HYPERLINK("https://launchpad.support.sap.com/#/notes/3287599")</f>
        <v>https://launchpad.support.sap.com/#/notes/3287599</v>
      </c>
    </row>
    <row r="94" spans="1:9" x14ac:dyDescent="0.25">
      <c r="A94" t="s">
        <v>154</v>
      </c>
      <c r="B94" t="s">
        <v>155</v>
      </c>
      <c r="C94">
        <v>3289382</v>
      </c>
      <c r="D94">
        <v>3</v>
      </c>
      <c r="E94">
        <v>3</v>
      </c>
      <c r="F94" t="s">
        <v>159</v>
      </c>
      <c r="G94" t="s">
        <v>12</v>
      </c>
      <c r="H94" t="s">
        <v>13</v>
      </c>
      <c r="I94" t="str">
        <f>HYPERLINK("https://launchpad.support.sap.com/#/notes/3289382")</f>
        <v>https://launchpad.support.sap.com/#/notes/3289382</v>
      </c>
    </row>
    <row r="95" spans="1:9" x14ac:dyDescent="0.25">
      <c r="A95" t="s">
        <v>154</v>
      </c>
      <c r="B95" t="s">
        <v>155</v>
      </c>
      <c r="C95">
        <v>3046880</v>
      </c>
      <c r="D95">
        <v>1</v>
      </c>
      <c r="E95">
        <v>1</v>
      </c>
      <c r="F95" t="s">
        <v>160</v>
      </c>
      <c r="G95" t="s">
        <v>12</v>
      </c>
      <c r="H95" t="s">
        <v>13</v>
      </c>
      <c r="I95" t="str">
        <f>HYPERLINK("https://launchpad.support.sap.com/#/notes/3046880")</f>
        <v>https://launchpad.support.sap.com/#/notes/3046880</v>
      </c>
    </row>
    <row r="96" spans="1:9" x14ac:dyDescent="0.25">
      <c r="A96" t="s">
        <v>154</v>
      </c>
      <c r="B96" t="s">
        <v>155</v>
      </c>
      <c r="C96">
        <v>3285475</v>
      </c>
      <c r="D96">
        <v>1</v>
      </c>
      <c r="E96">
        <v>1</v>
      </c>
      <c r="F96" t="s">
        <v>161</v>
      </c>
      <c r="G96" t="s">
        <v>12</v>
      </c>
      <c r="H96" t="s">
        <v>13</v>
      </c>
      <c r="I96" t="str">
        <f>HYPERLINK("https://launchpad.support.sap.com/#/notes/3285475")</f>
        <v>https://launchpad.support.sap.com/#/notes/3285475</v>
      </c>
    </row>
    <row r="97" spans="1:9" x14ac:dyDescent="0.25">
      <c r="A97" t="s">
        <v>162</v>
      </c>
      <c r="B97" t="s">
        <v>163</v>
      </c>
      <c r="C97">
        <v>3282689</v>
      </c>
      <c r="D97">
        <v>7</v>
      </c>
      <c r="E97">
        <v>7</v>
      </c>
      <c r="F97" t="s">
        <v>164</v>
      </c>
      <c r="G97" t="s">
        <v>12</v>
      </c>
      <c r="H97" t="s">
        <v>13</v>
      </c>
      <c r="I97" t="str">
        <f>HYPERLINK("https://launchpad.support.sap.com/#/notes/3282689")</f>
        <v>https://launchpad.support.sap.com/#/notes/3282689</v>
      </c>
    </row>
    <row r="98" spans="1:9" x14ac:dyDescent="0.25">
      <c r="A98" t="s">
        <v>162</v>
      </c>
      <c r="B98" t="s">
        <v>163</v>
      </c>
      <c r="C98">
        <v>3286789</v>
      </c>
      <c r="D98">
        <v>4</v>
      </c>
      <c r="E98">
        <v>4</v>
      </c>
      <c r="F98" t="s">
        <v>165</v>
      </c>
      <c r="G98" t="s">
        <v>12</v>
      </c>
      <c r="H98" t="s">
        <v>50</v>
      </c>
      <c r="I98" t="str">
        <f>HYPERLINK("https://launchpad.support.sap.com/#/notes/3286789")</f>
        <v>https://launchpad.support.sap.com/#/notes/3286789</v>
      </c>
    </row>
    <row r="99" spans="1:9" x14ac:dyDescent="0.25">
      <c r="A99" t="s">
        <v>162</v>
      </c>
      <c r="B99" t="s">
        <v>163</v>
      </c>
      <c r="C99">
        <v>3286771</v>
      </c>
      <c r="D99">
        <v>3</v>
      </c>
      <c r="E99">
        <v>3</v>
      </c>
      <c r="F99" t="s">
        <v>166</v>
      </c>
      <c r="G99" t="s">
        <v>12</v>
      </c>
      <c r="H99" t="s">
        <v>13</v>
      </c>
      <c r="I99" t="str">
        <f>HYPERLINK("https://launchpad.support.sap.com/#/notes/3286771")</f>
        <v>https://launchpad.support.sap.com/#/notes/3286771</v>
      </c>
    </row>
    <row r="100" spans="1:9" x14ac:dyDescent="0.25">
      <c r="A100" t="s">
        <v>162</v>
      </c>
      <c r="B100" t="s">
        <v>163</v>
      </c>
      <c r="C100">
        <v>3286982</v>
      </c>
      <c r="D100">
        <v>7</v>
      </c>
      <c r="E100">
        <v>7</v>
      </c>
      <c r="F100" t="s">
        <v>167</v>
      </c>
      <c r="G100" t="s">
        <v>12</v>
      </c>
      <c r="H100" t="s">
        <v>13</v>
      </c>
      <c r="I100" t="str">
        <f>HYPERLINK("https://launchpad.support.sap.com/#/notes/3286982")</f>
        <v>https://launchpad.support.sap.com/#/notes/3286982</v>
      </c>
    </row>
    <row r="101" spans="1:9" x14ac:dyDescent="0.25">
      <c r="A101" t="s">
        <v>162</v>
      </c>
      <c r="B101" t="s">
        <v>163</v>
      </c>
      <c r="C101">
        <v>3284602</v>
      </c>
      <c r="D101">
        <v>4</v>
      </c>
      <c r="E101">
        <v>4</v>
      </c>
      <c r="F101" t="s">
        <v>168</v>
      </c>
      <c r="G101" t="s">
        <v>12</v>
      </c>
      <c r="H101" t="s">
        <v>50</v>
      </c>
      <c r="I101" t="str">
        <f>HYPERLINK("https://launchpad.support.sap.com/#/notes/3284602")</f>
        <v>https://launchpad.support.sap.com/#/notes/3284602</v>
      </c>
    </row>
    <row r="102" spans="1:9" x14ac:dyDescent="0.25">
      <c r="A102" t="s">
        <v>162</v>
      </c>
      <c r="B102" t="s">
        <v>163</v>
      </c>
      <c r="C102">
        <v>3292503</v>
      </c>
      <c r="D102">
        <v>2</v>
      </c>
      <c r="E102">
        <v>2</v>
      </c>
      <c r="F102" t="s">
        <v>169</v>
      </c>
      <c r="G102" t="s">
        <v>12</v>
      </c>
      <c r="H102" t="s">
        <v>13</v>
      </c>
      <c r="I102" t="str">
        <f>HYPERLINK("https://launchpad.support.sap.com/#/notes/3292503")</f>
        <v>https://launchpad.support.sap.com/#/notes/3292503</v>
      </c>
    </row>
    <row r="103" spans="1:9" x14ac:dyDescent="0.25">
      <c r="A103" t="s">
        <v>162</v>
      </c>
      <c r="B103" t="s">
        <v>163</v>
      </c>
      <c r="C103">
        <v>3290440</v>
      </c>
      <c r="D103">
        <v>2</v>
      </c>
      <c r="E103">
        <v>2</v>
      </c>
      <c r="F103" t="s">
        <v>170</v>
      </c>
      <c r="G103" t="s">
        <v>12</v>
      </c>
      <c r="H103" t="s">
        <v>13</v>
      </c>
      <c r="I103" t="str">
        <f>HYPERLINK("https://launchpad.support.sap.com/#/notes/3290440")</f>
        <v>https://launchpad.support.sap.com/#/notes/3290440</v>
      </c>
    </row>
    <row r="104" spans="1:9" x14ac:dyDescent="0.25">
      <c r="A104" t="s">
        <v>171</v>
      </c>
      <c r="B104" t="s">
        <v>172</v>
      </c>
      <c r="C104">
        <v>3286357</v>
      </c>
      <c r="D104">
        <v>3</v>
      </c>
      <c r="E104">
        <v>3</v>
      </c>
      <c r="F104" t="s">
        <v>173</v>
      </c>
      <c r="G104" t="s">
        <v>12</v>
      </c>
      <c r="H104" t="s">
        <v>13</v>
      </c>
      <c r="I104" t="str">
        <f>HYPERLINK("https://launchpad.support.sap.com/#/notes/3286357")</f>
        <v>https://launchpad.support.sap.com/#/notes/3286357</v>
      </c>
    </row>
    <row r="105" spans="1:9" x14ac:dyDescent="0.25">
      <c r="A105" t="s">
        <v>171</v>
      </c>
      <c r="B105" t="s">
        <v>172</v>
      </c>
      <c r="C105">
        <v>3289296</v>
      </c>
      <c r="D105">
        <v>1</v>
      </c>
      <c r="E105">
        <v>1</v>
      </c>
      <c r="F105" t="s">
        <v>174</v>
      </c>
      <c r="G105" t="s">
        <v>17</v>
      </c>
      <c r="H105" t="s">
        <v>13</v>
      </c>
      <c r="I105" t="str">
        <f>HYPERLINK("https://launchpad.support.sap.com/#/notes/3289296")</f>
        <v>https://launchpad.support.sap.com/#/notes/3289296</v>
      </c>
    </row>
    <row r="106" spans="1:9" x14ac:dyDescent="0.25">
      <c r="A106" t="s">
        <v>171</v>
      </c>
      <c r="B106" t="s">
        <v>172</v>
      </c>
      <c r="C106">
        <v>3290979</v>
      </c>
      <c r="D106">
        <v>3</v>
      </c>
      <c r="E106">
        <v>3</v>
      </c>
      <c r="F106" t="s">
        <v>175</v>
      </c>
      <c r="G106" t="s">
        <v>17</v>
      </c>
      <c r="H106" t="s">
        <v>13</v>
      </c>
      <c r="I106" t="str">
        <f>HYPERLINK("https://launchpad.support.sap.com/#/notes/3290979")</f>
        <v>https://launchpad.support.sap.com/#/notes/3290979</v>
      </c>
    </row>
    <row r="107" spans="1:9" x14ac:dyDescent="0.25">
      <c r="A107" t="s">
        <v>171</v>
      </c>
      <c r="B107" t="s">
        <v>172</v>
      </c>
      <c r="C107">
        <v>3290495</v>
      </c>
      <c r="D107">
        <v>1</v>
      </c>
      <c r="E107">
        <v>1</v>
      </c>
      <c r="F107" t="s">
        <v>176</v>
      </c>
      <c r="G107" t="s">
        <v>12</v>
      </c>
      <c r="H107" t="s">
        <v>13</v>
      </c>
      <c r="I107" t="str">
        <f>HYPERLINK("https://launchpad.support.sap.com/#/notes/3290495")</f>
        <v>https://launchpad.support.sap.com/#/notes/3290495</v>
      </c>
    </row>
    <row r="108" spans="1:9" x14ac:dyDescent="0.25">
      <c r="A108" t="s">
        <v>177</v>
      </c>
      <c r="B108" t="s">
        <v>178</v>
      </c>
      <c r="C108">
        <v>3279588</v>
      </c>
      <c r="D108">
        <v>1</v>
      </c>
      <c r="E108">
        <v>1</v>
      </c>
      <c r="F108" t="s">
        <v>179</v>
      </c>
      <c r="G108" t="s">
        <v>17</v>
      </c>
      <c r="H108" t="s">
        <v>13</v>
      </c>
      <c r="I108" t="str">
        <f>HYPERLINK("https://launchpad.support.sap.com/#/notes/3279588")</f>
        <v>https://launchpad.support.sap.com/#/notes/3279588</v>
      </c>
    </row>
    <row r="109" spans="1:9" x14ac:dyDescent="0.25">
      <c r="A109" t="s">
        <v>177</v>
      </c>
      <c r="B109" t="s">
        <v>178</v>
      </c>
      <c r="C109">
        <v>3288343</v>
      </c>
      <c r="D109">
        <v>1</v>
      </c>
      <c r="E109">
        <v>1</v>
      </c>
      <c r="F109" t="s">
        <v>180</v>
      </c>
      <c r="G109" t="s">
        <v>12</v>
      </c>
      <c r="H109" t="s">
        <v>13</v>
      </c>
      <c r="I109" t="str">
        <f>HYPERLINK("https://launchpad.support.sap.com/#/notes/3288343")</f>
        <v>https://launchpad.support.sap.com/#/notes/3288343</v>
      </c>
    </row>
    <row r="110" spans="1:9" x14ac:dyDescent="0.25">
      <c r="A110" t="s">
        <v>177</v>
      </c>
      <c r="B110" t="s">
        <v>178</v>
      </c>
      <c r="C110">
        <v>3287335</v>
      </c>
      <c r="D110">
        <v>1</v>
      </c>
      <c r="E110">
        <v>1</v>
      </c>
      <c r="F110" t="s">
        <v>181</v>
      </c>
      <c r="G110" t="s">
        <v>17</v>
      </c>
      <c r="H110" t="s">
        <v>13</v>
      </c>
      <c r="I110" t="str">
        <f>HYPERLINK("https://launchpad.support.sap.com/#/notes/3287335")</f>
        <v>https://launchpad.support.sap.com/#/notes/3287335</v>
      </c>
    </row>
    <row r="111" spans="1:9" x14ac:dyDescent="0.25">
      <c r="A111" t="s">
        <v>177</v>
      </c>
      <c r="B111" t="s">
        <v>178</v>
      </c>
      <c r="C111">
        <v>3281954</v>
      </c>
      <c r="D111">
        <v>2</v>
      </c>
      <c r="E111">
        <v>2</v>
      </c>
      <c r="F111" t="s">
        <v>182</v>
      </c>
      <c r="G111" t="s">
        <v>17</v>
      </c>
      <c r="H111" t="s">
        <v>13</v>
      </c>
      <c r="I111" t="str">
        <f>HYPERLINK("https://launchpad.support.sap.com/#/notes/3281954")</f>
        <v>https://launchpad.support.sap.com/#/notes/3281954</v>
      </c>
    </row>
    <row r="112" spans="1:9" x14ac:dyDescent="0.25">
      <c r="A112" t="s">
        <v>177</v>
      </c>
      <c r="B112" t="s">
        <v>178</v>
      </c>
      <c r="C112">
        <v>3289464</v>
      </c>
      <c r="D112">
        <v>1</v>
      </c>
      <c r="E112">
        <v>1</v>
      </c>
      <c r="F112" t="s">
        <v>183</v>
      </c>
      <c r="G112" t="s">
        <v>12</v>
      </c>
      <c r="H112" t="s">
        <v>13</v>
      </c>
      <c r="I112" t="str">
        <f>HYPERLINK("https://launchpad.support.sap.com/#/notes/3289464")</f>
        <v>https://launchpad.support.sap.com/#/notes/3289464</v>
      </c>
    </row>
    <row r="113" spans="1:9" x14ac:dyDescent="0.25">
      <c r="A113" t="s">
        <v>177</v>
      </c>
      <c r="B113" t="s">
        <v>178</v>
      </c>
      <c r="C113">
        <v>3229374</v>
      </c>
      <c r="D113">
        <v>1</v>
      </c>
      <c r="E113">
        <v>1</v>
      </c>
      <c r="F113" t="s">
        <v>184</v>
      </c>
      <c r="G113" t="s">
        <v>17</v>
      </c>
      <c r="H113" t="s">
        <v>13</v>
      </c>
      <c r="I113" t="str">
        <f>HYPERLINK("https://launchpad.support.sap.com/#/notes/3229374")</f>
        <v>https://launchpad.support.sap.com/#/notes/3229374</v>
      </c>
    </row>
    <row r="114" spans="1:9" x14ac:dyDescent="0.25">
      <c r="A114" t="s">
        <v>177</v>
      </c>
      <c r="B114" t="s">
        <v>178</v>
      </c>
      <c r="C114">
        <v>3283010</v>
      </c>
      <c r="D114">
        <v>3</v>
      </c>
      <c r="E114">
        <v>3</v>
      </c>
      <c r="F114" t="s">
        <v>185</v>
      </c>
      <c r="G114" t="s">
        <v>12</v>
      </c>
      <c r="H114" t="s">
        <v>13</v>
      </c>
      <c r="I114" t="str">
        <f>HYPERLINK("https://launchpad.support.sap.com/#/notes/3283010")</f>
        <v>https://launchpad.support.sap.com/#/notes/3283010</v>
      </c>
    </row>
    <row r="115" spans="1:9" x14ac:dyDescent="0.25">
      <c r="A115" t="s">
        <v>186</v>
      </c>
      <c r="B115" t="s">
        <v>187</v>
      </c>
      <c r="C115">
        <v>3273331</v>
      </c>
      <c r="D115">
        <v>3</v>
      </c>
      <c r="E115">
        <v>3</v>
      </c>
      <c r="F115" t="s">
        <v>188</v>
      </c>
      <c r="G115" t="s">
        <v>12</v>
      </c>
      <c r="H115" t="s">
        <v>13</v>
      </c>
      <c r="I115" t="str">
        <f>HYPERLINK("https://launchpad.support.sap.com/#/notes/3273331")</f>
        <v>https://launchpad.support.sap.com/#/notes/3273331</v>
      </c>
    </row>
    <row r="116" spans="1:9" x14ac:dyDescent="0.25">
      <c r="A116" t="s">
        <v>189</v>
      </c>
      <c r="B116" t="s">
        <v>190</v>
      </c>
      <c r="C116">
        <v>3145906</v>
      </c>
      <c r="D116">
        <v>5</v>
      </c>
      <c r="E116">
        <v>5</v>
      </c>
      <c r="F116" t="s">
        <v>191</v>
      </c>
      <c r="G116" t="s">
        <v>17</v>
      </c>
      <c r="H116" t="s">
        <v>13</v>
      </c>
      <c r="I116" t="str">
        <f>HYPERLINK("https://launchpad.support.sap.com/#/notes/3145906")</f>
        <v>https://launchpad.support.sap.com/#/notes/3145906</v>
      </c>
    </row>
    <row r="117" spans="1:9" x14ac:dyDescent="0.25">
      <c r="A117" t="s">
        <v>189</v>
      </c>
      <c r="B117" t="s">
        <v>190</v>
      </c>
      <c r="C117">
        <v>3292334</v>
      </c>
      <c r="D117">
        <v>2</v>
      </c>
      <c r="E117">
        <v>2</v>
      </c>
      <c r="F117" t="s">
        <v>192</v>
      </c>
      <c r="G117" t="s">
        <v>17</v>
      </c>
      <c r="H117" t="s">
        <v>62</v>
      </c>
      <c r="I117" t="str">
        <f>HYPERLINK("https://launchpad.support.sap.com/#/notes/3292334")</f>
        <v>https://launchpad.support.sap.com/#/notes/3292334</v>
      </c>
    </row>
    <row r="118" spans="1:9" x14ac:dyDescent="0.25">
      <c r="A118" t="s">
        <v>189</v>
      </c>
      <c r="B118" t="s">
        <v>190</v>
      </c>
      <c r="C118">
        <v>3286027</v>
      </c>
      <c r="D118">
        <v>2</v>
      </c>
      <c r="E118">
        <v>2</v>
      </c>
      <c r="F118" t="s">
        <v>193</v>
      </c>
      <c r="G118" t="s">
        <v>21</v>
      </c>
      <c r="H118" t="s">
        <v>13</v>
      </c>
      <c r="I118" t="str">
        <f>HYPERLINK("https://launchpad.support.sap.com/#/notes/3286027")</f>
        <v>https://launchpad.support.sap.com/#/notes/3286027</v>
      </c>
    </row>
    <row r="119" spans="1:9" x14ac:dyDescent="0.25">
      <c r="A119" t="s">
        <v>194</v>
      </c>
      <c r="B119" t="s">
        <v>195</v>
      </c>
      <c r="C119">
        <v>3273418</v>
      </c>
      <c r="D119">
        <v>5</v>
      </c>
      <c r="E119">
        <v>5</v>
      </c>
      <c r="F119" t="s">
        <v>196</v>
      </c>
      <c r="G119" t="s">
        <v>17</v>
      </c>
      <c r="H119" t="s">
        <v>13</v>
      </c>
      <c r="I119" t="str">
        <f>HYPERLINK("https://launchpad.support.sap.com/#/notes/3273418")</f>
        <v>https://launchpad.support.sap.com/#/notes/3273418</v>
      </c>
    </row>
    <row r="120" spans="1:9" x14ac:dyDescent="0.25">
      <c r="A120" t="s">
        <v>194</v>
      </c>
      <c r="B120" t="s">
        <v>195</v>
      </c>
      <c r="C120">
        <v>3292869</v>
      </c>
      <c r="D120">
        <v>1</v>
      </c>
      <c r="E120">
        <v>1</v>
      </c>
      <c r="F120" t="s">
        <v>197</v>
      </c>
      <c r="G120" t="s">
        <v>198</v>
      </c>
      <c r="H120" t="s">
        <v>13</v>
      </c>
      <c r="I120" t="str">
        <f>HYPERLINK("https://launchpad.support.sap.com/#/notes/3292869")</f>
        <v>https://launchpad.support.sap.com/#/notes/3292869</v>
      </c>
    </row>
    <row r="121" spans="1:9" x14ac:dyDescent="0.25">
      <c r="A121" t="s">
        <v>199</v>
      </c>
      <c r="B121" t="s">
        <v>200</v>
      </c>
      <c r="C121">
        <v>3278838</v>
      </c>
      <c r="D121">
        <v>2</v>
      </c>
      <c r="E121">
        <v>2</v>
      </c>
      <c r="F121" t="s">
        <v>201</v>
      </c>
      <c r="G121" t="s">
        <v>21</v>
      </c>
      <c r="H121" t="s">
        <v>13</v>
      </c>
      <c r="I121" t="str">
        <f>HYPERLINK("https://launchpad.support.sap.com/#/notes/3278838")</f>
        <v>https://launchpad.support.sap.com/#/notes/3278838</v>
      </c>
    </row>
    <row r="122" spans="1:9" x14ac:dyDescent="0.25">
      <c r="A122" t="s">
        <v>202</v>
      </c>
      <c r="B122" t="s">
        <v>203</v>
      </c>
      <c r="C122">
        <v>3277757</v>
      </c>
      <c r="D122">
        <v>2</v>
      </c>
      <c r="E122">
        <v>2</v>
      </c>
      <c r="F122" t="s">
        <v>204</v>
      </c>
      <c r="G122" t="s">
        <v>17</v>
      </c>
      <c r="H122" t="s">
        <v>13</v>
      </c>
      <c r="I122" t="str">
        <f>HYPERLINK("https://launchpad.support.sap.com/#/notes/3277757")</f>
        <v>https://launchpad.support.sap.com/#/notes/3277757</v>
      </c>
    </row>
    <row r="123" spans="1:9" x14ac:dyDescent="0.25">
      <c r="A123" t="s">
        <v>205</v>
      </c>
      <c r="B123" t="s">
        <v>206</v>
      </c>
      <c r="C123">
        <v>3280196</v>
      </c>
      <c r="D123">
        <v>2</v>
      </c>
      <c r="E123">
        <v>2</v>
      </c>
      <c r="F123" t="s">
        <v>207</v>
      </c>
      <c r="G123" t="s">
        <v>17</v>
      </c>
      <c r="H123" t="s">
        <v>13</v>
      </c>
      <c r="I123" t="str">
        <f>HYPERLINK("https://launchpad.support.sap.com/#/notes/3280196")</f>
        <v>https://launchpad.support.sap.com/#/notes/3280196</v>
      </c>
    </row>
    <row r="124" spans="1:9" x14ac:dyDescent="0.25">
      <c r="A124" t="s">
        <v>205</v>
      </c>
      <c r="B124" t="s">
        <v>206</v>
      </c>
      <c r="C124">
        <v>3269691</v>
      </c>
      <c r="D124">
        <v>2</v>
      </c>
      <c r="E124">
        <v>2</v>
      </c>
      <c r="F124" t="s">
        <v>208</v>
      </c>
      <c r="G124" t="s">
        <v>17</v>
      </c>
      <c r="H124" t="s">
        <v>62</v>
      </c>
      <c r="I124" t="str">
        <f>HYPERLINK("https://launchpad.support.sap.com/#/notes/3269691")</f>
        <v>https://launchpad.support.sap.com/#/notes/3269691</v>
      </c>
    </row>
    <row r="125" spans="1:9" x14ac:dyDescent="0.25">
      <c r="A125" t="s">
        <v>205</v>
      </c>
      <c r="B125" t="s">
        <v>206</v>
      </c>
      <c r="C125">
        <v>3292407</v>
      </c>
      <c r="D125">
        <v>2</v>
      </c>
      <c r="E125">
        <v>2</v>
      </c>
      <c r="F125" t="s">
        <v>209</v>
      </c>
      <c r="G125" t="s">
        <v>17</v>
      </c>
      <c r="H125" t="s">
        <v>13</v>
      </c>
      <c r="I125" t="str">
        <f>HYPERLINK("https://launchpad.support.sap.com/#/notes/3292407")</f>
        <v>https://launchpad.support.sap.com/#/notes/3292407</v>
      </c>
    </row>
    <row r="126" spans="1:9" x14ac:dyDescent="0.25">
      <c r="A126" t="s">
        <v>205</v>
      </c>
      <c r="B126" t="s">
        <v>206</v>
      </c>
      <c r="C126">
        <v>3287390</v>
      </c>
      <c r="D126">
        <v>4</v>
      </c>
      <c r="E126">
        <v>4</v>
      </c>
      <c r="F126" t="s">
        <v>210</v>
      </c>
      <c r="G126" t="s">
        <v>17</v>
      </c>
      <c r="H126" t="s">
        <v>13</v>
      </c>
      <c r="I126" t="str">
        <f>HYPERLINK("https://launchpad.support.sap.com/#/notes/3287390")</f>
        <v>https://launchpad.support.sap.com/#/notes/3287390</v>
      </c>
    </row>
    <row r="127" spans="1:9" x14ac:dyDescent="0.25">
      <c r="A127" t="s">
        <v>211</v>
      </c>
      <c r="B127" t="s">
        <v>212</v>
      </c>
      <c r="C127">
        <v>3290814</v>
      </c>
      <c r="D127">
        <v>2</v>
      </c>
      <c r="E127">
        <v>2</v>
      </c>
      <c r="F127" t="s">
        <v>213</v>
      </c>
      <c r="G127" t="s">
        <v>17</v>
      </c>
      <c r="H127" t="s">
        <v>13</v>
      </c>
      <c r="I127" t="str">
        <f>HYPERLINK("https://launchpad.support.sap.com/#/notes/3290814")</f>
        <v>https://launchpad.support.sap.com/#/notes/3290814</v>
      </c>
    </row>
    <row r="128" spans="1:9" x14ac:dyDescent="0.25">
      <c r="A128" t="s">
        <v>211</v>
      </c>
      <c r="B128" t="s">
        <v>212</v>
      </c>
      <c r="C128">
        <v>3284511</v>
      </c>
      <c r="D128">
        <v>2</v>
      </c>
      <c r="E128">
        <v>2</v>
      </c>
      <c r="F128" t="s">
        <v>214</v>
      </c>
      <c r="G128" t="s">
        <v>21</v>
      </c>
      <c r="H128" t="s">
        <v>13</v>
      </c>
      <c r="I128" t="str">
        <f>HYPERLINK("https://launchpad.support.sap.com/#/notes/3284511")</f>
        <v>https://launchpad.support.sap.com/#/notes/3284511</v>
      </c>
    </row>
    <row r="129" spans="1:9" x14ac:dyDescent="0.25">
      <c r="A129" t="s">
        <v>215</v>
      </c>
      <c r="B129" t="s">
        <v>216</v>
      </c>
      <c r="C129">
        <v>3253379</v>
      </c>
      <c r="D129">
        <v>3</v>
      </c>
      <c r="E129">
        <v>3</v>
      </c>
      <c r="F129" t="s">
        <v>217</v>
      </c>
      <c r="G129" t="s">
        <v>17</v>
      </c>
      <c r="H129" t="s">
        <v>13</v>
      </c>
      <c r="I129" t="str">
        <f>HYPERLINK("https://launchpad.support.sap.com/#/notes/3253379")</f>
        <v>https://launchpad.support.sap.com/#/notes/3253379</v>
      </c>
    </row>
    <row r="130" spans="1:9" x14ac:dyDescent="0.25">
      <c r="A130" t="s">
        <v>215</v>
      </c>
      <c r="B130" t="s">
        <v>216</v>
      </c>
      <c r="C130">
        <v>3274586</v>
      </c>
      <c r="D130">
        <v>2</v>
      </c>
      <c r="E130">
        <v>2</v>
      </c>
      <c r="F130" t="s">
        <v>218</v>
      </c>
      <c r="G130" t="s">
        <v>17</v>
      </c>
      <c r="H130" t="s">
        <v>13</v>
      </c>
      <c r="I130" t="str">
        <f>HYPERLINK("https://launchpad.support.sap.com/#/notes/3274586")</f>
        <v>https://launchpad.support.sap.com/#/notes/3274586</v>
      </c>
    </row>
    <row r="131" spans="1:9" x14ac:dyDescent="0.25">
      <c r="A131" t="s">
        <v>215</v>
      </c>
      <c r="B131" t="s">
        <v>216</v>
      </c>
      <c r="C131">
        <v>2827124</v>
      </c>
      <c r="D131">
        <v>2</v>
      </c>
      <c r="E131">
        <v>2</v>
      </c>
      <c r="F131" t="s">
        <v>219</v>
      </c>
      <c r="G131" t="s">
        <v>21</v>
      </c>
      <c r="H131" t="s">
        <v>13</v>
      </c>
      <c r="I131" t="str">
        <f>HYPERLINK("https://launchpad.support.sap.com/#/notes/2827124")</f>
        <v>https://launchpad.support.sap.com/#/notes/2827124</v>
      </c>
    </row>
    <row r="132" spans="1:9" x14ac:dyDescent="0.25">
      <c r="A132" t="s">
        <v>215</v>
      </c>
      <c r="B132" t="s">
        <v>216</v>
      </c>
      <c r="C132">
        <v>3291101</v>
      </c>
      <c r="D132">
        <v>4</v>
      </c>
      <c r="E132">
        <v>4</v>
      </c>
      <c r="F132" t="s">
        <v>220</v>
      </c>
      <c r="G132" t="s">
        <v>12</v>
      </c>
      <c r="H132" t="s">
        <v>13</v>
      </c>
      <c r="I132" t="str">
        <f>HYPERLINK("https://launchpad.support.sap.com/#/notes/3291101")</f>
        <v>https://launchpad.support.sap.com/#/notes/3291101</v>
      </c>
    </row>
    <row r="133" spans="1:9" x14ac:dyDescent="0.25">
      <c r="A133" t="s">
        <v>215</v>
      </c>
      <c r="B133" t="s">
        <v>216</v>
      </c>
      <c r="C133">
        <v>3064375</v>
      </c>
      <c r="D133">
        <v>14</v>
      </c>
      <c r="E133">
        <v>14</v>
      </c>
      <c r="F133" t="s">
        <v>221</v>
      </c>
      <c r="G133" t="s">
        <v>222</v>
      </c>
      <c r="H133" t="s">
        <v>13</v>
      </c>
      <c r="I133" t="str">
        <f>HYPERLINK("https://launchpad.support.sap.com/#/notes/3064375")</f>
        <v>https://launchpad.support.sap.com/#/notes/3064375</v>
      </c>
    </row>
    <row r="134" spans="1:9" x14ac:dyDescent="0.25">
      <c r="A134" t="s">
        <v>223</v>
      </c>
      <c r="B134" t="s">
        <v>224</v>
      </c>
      <c r="C134">
        <v>3230875</v>
      </c>
      <c r="D134">
        <v>5</v>
      </c>
      <c r="E134">
        <v>5</v>
      </c>
      <c r="F134" t="s">
        <v>225</v>
      </c>
      <c r="G134" t="s">
        <v>12</v>
      </c>
      <c r="H134" t="s">
        <v>13</v>
      </c>
      <c r="I134" t="str">
        <f>HYPERLINK("https://launchpad.support.sap.com/#/notes/3230875")</f>
        <v>https://launchpad.support.sap.com/#/notes/3230875</v>
      </c>
    </row>
    <row r="135" spans="1:9" x14ac:dyDescent="0.25">
      <c r="A135" t="s">
        <v>226</v>
      </c>
      <c r="B135" t="s">
        <v>227</v>
      </c>
      <c r="C135">
        <v>3276522</v>
      </c>
      <c r="D135">
        <v>3</v>
      </c>
      <c r="E135">
        <v>3</v>
      </c>
      <c r="F135" t="s">
        <v>228</v>
      </c>
      <c r="G135" t="s">
        <v>17</v>
      </c>
      <c r="H135" t="s">
        <v>62</v>
      </c>
      <c r="I135" t="str">
        <f>HYPERLINK("https://launchpad.support.sap.com/#/notes/3276522")</f>
        <v>https://launchpad.support.sap.com/#/notes/3276522</v>
      </c>
    </row>
    <row r="136" spans="1:9" x14ac:dyDescent="0.25">
      <c r="A136" t="s">
        <v>226</v>
      </c>
      <c r="B136" t="s">
        <v>227</v>
      </c>
      <c r="C136">
        <v>3288907</v>
      </c>
      <c r="D136">
        <v>10</v>
      </c>
      <c r="E136">
        <v>10</v>
      </c>
      <c r="F136" t="s">
        <v>229</v>
      </c>
      <c r="G136" t="s">
        <v>17</v>
      </c>
      <c r="H136" t="s">
        <v>62</v>
      </c>
      <c r="I136" t="str">
        <f>HYPERLINK("https://launchpad.support.sap.com/#/notes/3288907")</f>
        <v>https://launchpad.support.sap.com/#/notes/3288907</v>
      </c>
    </row>
    <row r="137" spans="1:9" x14ac:dyDescent="0.25">
      <c r="A137" t="s">
        <v>230</v>
      </c>
      <c r="B137" t="s">
        <v>231</v>
      </c>
      <c r="C137">
        <v>3276819</v>
      </c>
      <c r="D137">
        <v>2</v>
      </c>
      <c r="E137">
        <v>2</v>
      </c>
      <c r="F137" t="s">
        <v>232</v>
      </c>
      <c r="G137" t="s">
        <v>17</v>
      </c>
      <c r="H137" t="s">
        <v>13</v>
      </c>
      <c r="I137" t="str">
        <f>HYPERLINK("https://launchpad.support.sap.com/#/notes/3276819")</f>
        <v>https://launchpad.support.sap.com/#/notes/3276819</v>
      </c>
    </row>
    <row r="138" spans="1:9" x14ac:dyDescent="0.25">
      <c r="A138" t="s">
        <v>230</v>
      </c>
      <c r="B138" t="s">
        <v>231</v>
      </c>
      <c r="C138">
        <v>3289970</v>
      </c>
      <c r="D138">
        <v>1</v>
      </c>
      <c r="E138">
        <v>1</v>
      </c>
      <c r="F138" t="s">
        <v>233</v>
      </c>
      <c r="G138" t="s">
        <v>17</v>
      </c>
      <c r="H138" t="s">
        <v>62</v>
      </c>
      <c r="I138" t="str">
        <f>HYPERLINK("https://launchpad.support.sap.com/#/notes/3289970")</f>
        <v>https://launchpad.support.sap.com/#/notes/3289970</v>
      </c>
    </row>
    <row r="139" spans="1:9" x14ac:dyDescent="0.25">
      <c r="A139" t="s">
        <v>230</v>
      </c>
      <c r="B139" t="s">
        <v>231</v>
      </c>
      <c r="C139">
        <v>3280367</v>
      </c>
      <c r="D139">
        <v>2</v>
      </c>
      <c r="E139">
        <v>2</v>
      </c>
      <c r="F139" t="s">
        <v>234</v>
      </c>
      <c r="G139" t="s">
        <v>17</v>
      </c>
      <c r="H139" t="s">
        <v>13</v>
      </c>
      <c r="I139" t="str">
        <f>HYPERLINK("https://launchpad.support.sap.com/#/notes/3280367")</f>
        <v>https://launchpad.support.sap.com/#/notes/3280367</v>
      </c>
    </row>
    <row r="140" spans="1:9" x14ac:dyDescent="0.25">
      <c r="A140" t="s">
        <v>230</v>
      </c>
      <c r="B140" t="s">
        <v>231</v>
      </c>
      <c r="C140">
        <v>3279697</v>
      </c>
      <c r="D140">
        <v>2</v>
      </c>
      <c r="E140">
        <v>2</v>
      </c>
      <c r="F140" t="s">
        <v>235</v>
      </c>
      <c r="G140" t="s">
        <v>17</v>
      </c>
      <c r="H140" t="s">
        <v>13</v>
      </c>
      <c r="I140" t="str">
        <f>HYPERLINK("https://launchpad.support.sap.com/#/notes/3279697")</f>
        <v>https://launchpad.support.sap.com/#/notes/3279697</v>
      </c>
    </row>
    <row r="141" spans="1:9" x14ac:dyDescent="0.25">
      <c r="A141" t="s">
        <v>236</v>
      </c>
      <c r="B141" t="s">
        <v>237</v>
      </c>
      <c r="C141">
        <v>3289452</v>
      </c>
      <c r="D141">
        <v>1</v>
      </c>
      <c r="E141">
        <v>1</v>
      </c>
      <c r="F141" t="s">
        <v>238</v>
      </c>
      <c r="G141" t="s">
        <v>17</v>
      </c>
      <c r="H141" t="s">
        <v>50</v>
      </c>
      <c r="I141" t="str">
        <f>HYPERLINK("https://launchpad.support.sap.com/#/notes/3289452")</f>
        <v>https://launchpad.support.sap.com/#/notes/3289452</v>
      </c>
    </row>
    <row r="142" spans="1:9" x14ac:dyDescent="0.25">
      <c r="A142" t="s">
        <v>236</v>
      </c>
      <c r="B142" t="s">
        <v>237</v>
      </c>
      <c r="C142">
        <v>3288501</v>
      </c>
      <c r="D142">
        <v>2</v>
      </c>
      <c r="E142">
        <v>2</v>
      </c>
      <c r="F142" t="s">
        <v>239</v>
      </c>
      <c r="G142" t="s">
        <v>17</v>
      </c>
      <c r="H142" t="s">
        <v>13</v>
      </c>
      <c r="I142" t="str">
        <f>HYPERLINK("https://launchpad.support.sap.com/#/notes/3288501")</f>
        <v>https://launchpad.support.sap.com/#/notes/3288501</v>
      </c>
    </row>
    <row r="143" spans="1:9" x14ac:dyDescent="0.25">
      <c r="A143" t="s">
        <v>236</v>
      </c>
      <c r="B143" t="s">
        <v>237</v>
      </c>
      <c r="C143">
        <v>3292116</v>
      </c>
      <c r="D143">
        <v>1</v>
      </c>
      <c r="E143">
        <v>1</v>
      </c>
      <c r="F143" t="s">
        <v>240</v>
      </c>
      <c r="G143" t="s">
        <v>17</v>
      </c>
      <c r="H143" t="s">
        <v>13</v>
      </c>
      <c r="I143" t="str">
        <f>HYPERLINK("https://launchpad.support.sap.com/#/notes/3292116")</f>
        <v>https://launchpad.support.sap.com/#/notes/3292116</v>
      </c>
    </row>
    <row r="144" spans="1:9" x14ac:dyDescent="0.25">
      <c r="A144" t="s">
        <v>236</v>
      </c>
      <c r="B144" t="s">
        <v>237</v>
      </c>
      <c r="C144">
        <v>3287421</v>
      </c>
      <c r="D144">
        <v>1</v>
      </c>
      <c r="E144">
        <v>1</v>
      </c>
      <c r="F144" t="s">
        <v>241</v>
      </c>
      <c r="G144" t="s">
        <v>21</v>
      </c>
      <c r="H144" t="s">
        <v>13</v>
      </c>
      <c r="I144" t="str">
        <f>HYPERLINK("https://launchpad.support.sap.com/#/notes/3287421")</f>
        <v>https://launchpad.support.sap.com/#/notes/3287421</v>
      </c>
    </row>
    <row r="145" spans="1:9" x14ac:dyDescent="0.25">
      <c r="A145" t="s">
        <v>236</v>
      </c>
      <c r="B145" t="s">
        <v>237</v>
      </c>
      <c r="C145">
        <v>3292608</v>
      </c>
      <c r="D145">
        <v>1</v>
      </c>
      <c r="E145">
        <v>1</v>
      </c>
      <c r="F145" t="s">
        <v>242</v>
      </c>
      <c r="G145" t="s">
        <v>21</v>
      </c>
      <c r="H145" t="s">
        <v>13</v>
      </c>
      <c r="I145" t="str">
        <f>HYPERLINK("https://launchpad.support.sap.com/#/notes/3292608")</f>
        <v>https://launchpad.support.sap.com/#/notes/3292608</v>
      </c>
    </row>
    <row r="146" spans="1:9" x14ac:dyDescent="0.25">
      <c r="A146" t="s">
        <v>236</v>
      </c>
      <c r="B146" t="s">
        <v>237</v>
      </c>
      <c r="C146">
        <v>3287037</v>
      </c>
      <c r="D146">
        <v>1</v>
      </c>
      <c r="E146">
        <v>1</v>
      </c>
      <c r="F146" t="s">
        <v>243</v>
      </c>
      <c r="G146" t="s">
        <v>21</v>
      </c>
      <c r="H146" t="s">
        <v>13</v>
      </c>
      <c r="I146" t="str">
        <f>HYPERLINK("https://launchpad.support.sap.com/#/notes/3287037")</f>
        <v>https://launchpad.support.sap.com/#/notes/3287037</v>
      </c>
    </row>
    <row r="147" spans="1:9" x14ac:dyDescent="0.25">
      <c r="A147" t="s">
        <v>236</v>
      </c>
      <c r="B147" t="s">
        <v>237</v>
      </c>
      <c r="C147">
        <v>3288564</v>
      </c>
      <c r="D147">
        <v>1</v>
      </c>
      <c r="E147">
        <v>1</v>
      </c>
      <c r="F147" t="s">
        <v>244</v>
      </c>
      <c r="G147" t="s">
        <v>21</v>
      </c>
      <c r="H147" t="s">
        <v>13</v>
      </c>
      <c r="I147" t="str">
        <f>HYPERLINK("https://launchpad.support.sap.com/#/notes/3288564")</f>
        <v>https://launchpad.support.sap.com/#/notes/3288564</v>
      </c>
    </row>
    <row r="148" spans="1:9" x14ac:dyDescent="0.25">
      <c r="A148" t="s">
        <v>236</v>
      </c>
      <c r="B148" t="s">
        <v>237</v>
      </c>
      <c r="C148">
        <v>3287755</v>
      </c>
      <c r="D148">
        <v>3</v>
      </c>
      <c r="E148">
        <v>3</v>
      </c>
      <c r="F148" t="s">
        <v>245</v>
      </c>
      <c r="G148" t="s">
        <v>17</v>
      </c>
      <c r="H148" t="s">
        <v>13</v>
      </c>
      <c r="I148" t="str">
        <f>HYPERLINK("https://launchpad.support.sap.com/#/notes/3287755")</f>
        <v>https://launchpad.support.sap.com/#/notes/3287755</v>
      </c>
    </row>
    <row r="149" spans="1:9" x14ac:dyDescent="0.25">
      <c r="A149" t="s">
        <v>236</v>
      </c>
      <c r="B149" t="s">
        <v>237</v>
      </c>
      <c r="C149">
        <v>3286083</v>
      </c>
      <c r="D149">
        <v>1</v>
      </c>
      <c r="E149">
        <v>1</v>
      </c>
      <c r="F149" t="s">
        <v>246</v>
      </c>
      <c r="G149" t="s">
        <v>21</v>
      </c>
      <c r="H149" t="s">
        <v>50</v>
      </c>
      <c r="I149" t="str">
        <f>HYPERLINK("https://launchpad.support.sap.com/#/notes/3286083")</f>
        <v>https://launchpad.support.sap.com/#/notes/3286083</v>
      </c>
    </row>
    <row r="150" spans="1:9" x14ac:dyDescent="0.25">
      <c r="A150" t="s">
        <v>236</v>
      </c>
      <c r="B150" t="s">
        <v>237</v>
      </c>
      <c r="C150">
        <v>3277874</v>
      </c>
      <c r="D150">
        <v>2</v>
      </c>
      <c r="E150">
        <v>2</v>
      </c>
      <c r="F150" t="s">
        <v>247</v>
      </c>
      <c r="G150" t="s">
        <v>12</v>
      </c>
      <c r="H150" t="s">
        <v>13</v>
      </c>
      <c r="I150" t="str">
        <f>HYPERLINK("https://launchpad.support.sap.com/#/notes/3277874")</f>
        <v>https://launchpad.support.sap.com/#/notes/3277874</v>
      </c>
    </row>
    <row r="151" spans="1:9" x14ac:dyDescent="0.25">
      <c r="A151" t="s">
        <v>236</v>
      </c>
      <c r="B151" t="s">
        <v>237</v>
      </c>
      <c r="C151">
        <v>3170820</v>
      </c>
      <c r="D151">
        <v>12</v>
      </c>
      <c r="E151">
        <v>12</v>
      </c>
      <c r="F151" t="s">
        <v>248</v>
      </c>
      <c r="G151" t="s">
        <v>17</v>
      </c>
      <c r="H151" t="s">
        <v>13</v>
      </c>
      <c r="I151" t="str">
        <f>HYPERLINK("https://launchpad.support.sap.com/#/notes/3170820")</f>
        <v>https://launchpad.support.sap.com/#/notes/3170820</v>
      </c>
    </row>
    <row r="152" spans="1:9" x14ac:dyDescent="0.25">
      <c r="A152" t="s">
        <v>236</v>
      </c>
      <c r="B152" t="s">
        <v>237</v>
      </c>
      <c r="C152">
        <v>3285924</v>
      </c>
      <c r="D152">
        <v>2</v>
      </c>
      <c r="E152">
        <v>2</v>
      </c>
      <c r="F152" t="s">
        <v>249</v>
      </c>
      <c r="G152" t="s">
        <v>17</v>
      </c>
      <c r="H152" t="s">
        <v>13</v>
      </c>
      <c r="I152" t="str">
        <f>HYPERLINK("https://launchpad.support.sap.com/#/notes/3285924")</f>
        <v>https://launchpad.support.sap.com/#/notes/3285924</v>
      </c>
    </row>
    <row r="153" spans="1:9" x14ac:dyDescent="0.25">
      <c r="A153" t="s">
        <v>236</v>
      </c>
      <c r="B153" t="s">
        <v>237</v>
      </c>
      <c r="C153">
        <v>3287386</v>
      </c>
      <c r="D153">
        <v>1</v>
      </c>
      <c r="E153">
        <v>1</v>
      </c>
      <c r="F153" t="s">
        <v>250</v>
      </c>
      <c r="G153" t="s">
        <v>21</v>
      </c>
      <c r="H153" t="s">
        <v>13</v>
      </c>
      <c r="I153" t="str">
        <f>HYPERLINK("https://launchpad.support.sap.com/#/notes/3287386")</f>
        <v>https://launchpad.support.sap.com/#/notes/3287386</v>
      </c>
    </row>
    <row r="154" spans="1:9" x14ac:dyDescent="0.25">
      <c r="A154" t="s">
        <v>236</v>
      </c>
      <c r="B154" t="s">
        <v>237</v>
      </c>
      <c r="C154">
        <v>3291032</v>
      </c>
      <c r="D154">
        <v>2</v>
      </c>
      <c r="E154">
        <v>2</v>
      </c>
      <c r="F154" t="s">
        <v>251</v>
      </c>
      <c r="G154" t="s">
        <v>17</v>
      </c>
      <c r="H154" t="s">
        <v>13</v>
      </c>
      <c r="I154" t="str">
        <f>HYPERLINK("https://launchpad.support.sap.com/#/notes/3291032")</f>
        <v>https://launchpad.support.sap.com/#/notes/3291032</v>
      </c>
    </row>
    <row r="155" spans="1:9" x14ac:dyDescent="0.25">
      <c r="A155" t="s">
        <v>236</v>
      </c>
      <c r="B155" t="s">
        <v>237</v>
      </c>
      <c r="C155">
        <v>3289040</v>
      </c>
      <c r="D155">
        <v>1</v>
      </c>
      <c r="E155">
        <v>1</v>
      </c>
      <c r="F155" t="s">
        <v>252</v>
      </c>
      <c r="G155" t="s">
        <v>17</v>
      </c>
      <c r="H155" t="s">
        <v>13</v>
      </c>
      <c r="I155" t="str">
        <f>HYPERLINK("https://launchpad.support.sap.com/#/notes/3289040")</f>
        <v>https://launchpad.support.sap.com/#/notes/3289040</v>
      </c>
    </row>
    <row r="156" spans="1:9" x14ac:dyDescent="0.25">
      <c r="A156" t="s">
        <v>236</v>
      </c>
      <c r="B156" t="s">
        <v>237</v>
      </c>
      <c r="C156">
        <v>3287790</v>
      </c>
      <c r="D156">
        <v>1</v>
      </c>
      <c r="E156">
        <v>1</v>
      </c>
      <c r="F156" t="s">
        <v>253</v>
      </c>
      <c r="G156" t="s">
        <v>17</v>
      </c>
      <c r="H156" t="s">
        <v>13</v>
      </c>
      <c r="I156" t="str">
        <f>HYPERLINK("https://launchpad.support.sap.com/#/notes/3287790")</f>
        <v>https://launchpad.support.sap.com/#/notes/3287790</v>
      </c>
    </row>
    <row r="157" spans="1:9" x14ac:dyDescent="0.25">
      <c r="A157" t="s">
        <v>236</v>
      </c>
      <c r="B157" t="s">
        <v>237</v>
      </c>
      <c r="C157">
        <v>3262336</v>
      </c>
      <c r="D157">
        <v>1</v>
      </c>
      <c r="E157">
        <v>1</v>
      </c>
      <c r="F157" t="s">
        <v>254</v>
      </c>
      <c r="G157" t="s">
        <v>21</v>
      </c>
      <c r="H157" t="s">
        <v>13</v>
      </c>
      <c r="I157" t="str">
        <f>HYPERLINK("https://launchpad.support.sap.com/#/notes/3262336")</f>
        <v>https://launchpad.support.sap.com/#/notes/3262336</v>
      </c>
    </row>
    <row r="158" spans="1:9" x14ac:dyDescent="0.25">
      <c r="A158" t="s">
        <v>236</v>
      </c>
      <c r="B158" t="s">
        <v>237</v>
      </c>
      <c r="C158">
        <v>3285374</v>
      </c>
      <c r="D158">
        <v>1</v>
      </c>
      <c r="E158">
        <v>1</v>
      </c>
      <c r="F158" t="s">
        <v>255</v>
      </c>
      <c r="G158" t="s">
        <v>21</v>
      </c>
      <c r="H158" t="s">
        <v>13</v>
      </c>
      <c r="I158" t="str">
        <f>HYPERLINK("https://launchpad.support.sap.com/#/notes/3285374")</f>
        <v>https://launchpad.support.sap.com/#/notes/3285374</v>
      </c>
    </row>
    <row r="159" spans="1:9" x14ac:dyDescent="0.25">
      <c r="A159" t="s">
        <v>236</v>
      </c>
      <c r="B159" t="s">
        <v>237</v>
      </c>
      <c r="C159">
        <v>3287875</v>
      </c>
      <c r="D159">
        <v>2</v>
      </c>
      <c r="E159">
        <v>2</v>
      </c>
      <c r="F159" t="s">
        <v>256</v>
      </c>
      <c r="G159" t="s">
        <v>17</v>
      </c>
      <c r="H159" t="s">
        <v>13</v>
      </c>
      <c r="I159" t="str">
        <f>HYPERLINK("https://launchpad.support.sap.com/#/notes/3287875")</f>
        <v>https://launchpad.support.sap.com/#/notes/3287875</v>
      </c>
    </row>
    <row r="160" spans="1:9" x14ac:dyDescent="0.25">
      <c r="A160" t="s">
        <v>236</v>
      </c>
      <c r="B160" t="s">
        <v>237</v>
      </c>
      <c r="C160">
        <v>3287086</v>
      </c>
      <c r="D160">
        <v>2</v>
      </c>
      <c r="E160">
        <v>2</v>
      </c>
      <c r="F160" t="s">
        <v>257</v>
      </c>
      <c r="G160" t="s">
        <v>17</v>
      </c>
      <c r="H160" t="s">
        <v>13</v>
      </c>
      <c r="I160" t="str">
        <f>HYPERLINK("https://launchpad.support.sap.com/#/notes/3287086")</f>
        <v>https://launchpad.support.sap.com/#/notes/3287086</v>
      </c>
    </row>
    <row r="161" spans="1:9" x14ac:dyDescent="0.25">
      <c r="A161" t="s">
        <v>236</v>
      </c>
      <c r="B161" t="s">
        <v>237</v>
      </c>
      <c r="C161">
        <v>3244505</v>
      </c>
      <c r="D161">
        <v>4</v>
      </c>
      <c r="E161">
        <v>4</v>
      </c>
      <c r="F161" t="s">
        <v>258</v>
      </c>
      <c r="G161" t="s">
        <v>17</v>
      </c>
      <c r="H161" t="s">
        <v>13</v>
      </c>
      <c r="I161" t="str">
        <f>HYPERLINK("https://launchpad.support.sap.com/#/notes/3244505")</f>
        <v>https://launchpad.support.sap.com/#/notes/3244505</v>
      </c>
    </row>
    <row r="162" spans="1:9" x14ac:dyDescent="0.25">
      <c r="A162" t="s">
        <v>236</v>
      </c>
      <c r="B162" t="s">
        <v>237</v>
      </c>
      <c r="C162">
        <v>3269913</v>
      </c>
      <c r="D162">
        <v>2</v>
      </c>
      <c r="E162">
        <v>2</v>
      </c>
      <c r="F162" t="s">
        <v>259</v>
      </c>
      <c r="G162" t="s">
        <v>17</v>
      </c>
      <c r="H162" t="s">
        <v>13</v>
      </c>
      <c r="I162" t="str">
        <f>HYPERLINK("https://launchpad.support.sap.com/#/notes/3269913")</f>
        <v>https://launchpad.support.sap.com/#/notes/3269913</v>
      </c>
    </row>
    <row r="163" spans="1:9" x14ac:dyDescent="0.25">
      <c r="A163" t="s">
        <v>236</v>
      </c>
      <c r="B163" t="s">
        <v>237</v>
      </c>
      <c r="C163">
        <v>3285093</v>
      </c>
      <c r="D163">
        <v>2</v>
      </c>
      <c r="E163">
        <v>2</v>
      </c>
      <c r="F163" t="s">
        <v>260</v>
      </c>
      <c r="G163" t="s">
        <v>17</v>
      </c>
      <c r="H163" t="s">
        <v>13</v>
      </c>
      <c r="I163" t="str">
        <f>HYPERLINK("https://launchpad.support.sap.com/#/notes/3285093")</f>
        <v>https://launchpad.support.sap.com/#/notes/3285093</v>
      </c>
    </row>
    <row r="164" spans="1:9" x14ac:dyDescent="0.25">
      <c r="A164" t="s">
        <v>236</v>
      </c>
      <c r="B164" t="s">
        <v>237</v>
      </c>
      <c r="C164">
        <v>3286326</v>
      </c>
      <c r="D164">
        <v>1</v>
      </c>
      <c r="E164">
        <v>1</v>
      </c>
      <c r="F164" t="s">
        <v>261</v>
      </c>
      <c r="G164" t="s">
        <v>17</v>
      </c>
      <c r="H164" t="s">
        <v>13</v>
      </c>
      <c r="I164" t="str">
        <f>HYPERLINK("https://launchpad.support.sap.com/#/notes/3286326")</f>
        <v>https://launchpad.support.sap.com/#/notes/3286326</v>
      </c>
    </row>
    <row r="165" spans="1:9" x14ac:dyDescent="0.25">
      <c r="A165" t="s">
        <v>236</v>
      </c>
      <c r="B165" t="s">
        <v>237</v>
      </c>
      <c r="C165">
        <v>3287032</v>
      </c>
      <c r="D165">
        <v>1</v>
      </c>
      <c r="E165">
        <v>1</v>
      </c>
      <c r="F165" t="s">
        <v>262</v>
      </c>
      <c r="G165" t="s">
        <v>21</v>
      </c>
      <c r="H165" t="s">
        <v>13</v>
      </c>
      <c r="I165" t="str">
        <f>HYPERLINK("https://launchpad.support.sap.com/#/notes/3287032")</f>
        <v>https://launchpad.support.sap.com/#/notes/3287032</v>
      </c>
    </row>
    <row r="166" spans="1:9" x14ac:dyDescent="0.25">
      <c r="A166" t="s">
        <v>236</v>
      </c>
      <c r="B166" t="s">
        <v>237</v>
      </c>
      <c r="C166">
        <v>3236893</v>
      </c>
      <c r="D166">
        <v>1</v>
      </c>
      <c r="E166">
        <v>1</v>
      </c>
      <c r="F166" t="s">
        <v>263</v>
      </c>
      <c r="G166" t="s">
        <v>21</v>
      </c>
      <c r="H166" t="s">
        <v>13</v>
      </c>
      <c r="I166" t="str">
        <f>HYPERLINK("https://launchpad.support.sap.com/#/notes/3236893")</f>
        <v>https://launchpad.support.sap.com/#/notes/3236893</v>
      </c>
    </row>
    <row r="167" spans="1:9" x14ac:dyDescent="0.25">
      <c r="A167" t="s">
        <v>236</v>
      </c>
      <c r="B167" t="s">
        <v>237</v>
      </c>
      <c r="C167">
        <v>3286082</v>
      </c>
      <c r="D167">
        <v>1</v>
      </c>
      <c r="E167">
        <v>1</v>
      </c>
      <c r="F167" t="s">
        <v>264</v>
      </c>
      <c r="G167" t="s">
        <v>21</v>
      </c>
      <c r="H167" t="s">
        <v>13</v>
      </c>
      <c r="I167" t="str">
        <f>HYPERLINK("https://launchpad.support.sap.com/#/notes/3286082")</f>
        <v>https://launchpad.support.sap.com/#/notes/3286082</v>
      </c>
    </row>
    <row r="168" spans="1:9" x14ac:dyDescent="0.25">
      <c r="A168" t="s">
        <v>236</v>
      </c>
      <c r="B168" t="s">
        <v>237</v>
      </c>
      <c r="C168">
        <v>3293176</v>
      </c>
      <c r="D168">
        <v>2</v>
      </c>
      <c r="E168">
        <v>2</v>
      </c>
      <c r="F168" t="s">
        <v>265</v>
      </c>
      <c r="G168" t="s">
        <v>17</v>
      </c>
      <c r="H168" t="s">
        <v>13</v>
      </c>
      <c r="I168" t="str">
        <f>HYPERLINK("https://launchpad.support.sap.com/#/notes/3293176")</f>
        <v>https://launchpad.support.sap.com/#/notes/3293176</v>
      </c>
    </row>
    <row r="169" spans="1:9" x14ac:dyDescent="0.25">
      <c r="A169" t="s">
        <v>236</v>
      </c>
      <c r="B169" t="s">
        <v>237</v>
      </c>
      <c r="C169">
        <v>3256047</v>
      </c>
      <c r="D169">
        <v>2</v>
      </c>
      <c r="E169">
        <v>2</v>
      </c>
      <c r="F169" t="s">
        <v>266</v>
      </c>
      <c r="G169" t="s">
        <v>17</v>
      </c>
      <c r="H169" t="s">
        <v>13</v>
      </c>
      <c r="I169" t="str">
        <f>HYPERLINK("https://launchpad.support.sap.com/#/notes/3256047")</f>
        <v>https://launchpad.support.sap.com/#/notes/3256047</v>
      </c>
    </row>
    <row r="170" spans="1:9" x14ac:dyDescent="0.25">
      <c r="A170" t="s">
        <v>236</v>
      </c>
      <c r="B170" t="s">
        <v>237</v>
      </c>
      <c r="C170">
        <v>3244477</v>
      </c>
      <c r="D170">
        <v>2</v>
      </c>
      <c r="E170">
        <v>2</v>
      </c>
      <c r="F170" t="s">
        <v>267</v>
      </c>
      <c r="G170" t="s">
        <v>17</v>
      </c>
      <c r="H170" t="s">
        <v>13</v>
      </c>
      <c r="I170" t="str">
        <f>HYPERLINK("https://launchpad.support.sap.com/#/notes/3244477")</f>
        <v>https://launchpad.support.sap.com/#/notes/3244477</v>
      </c>
    </row>
    <row r="171" spans="1:9" x14ac:dyDescent="0.25">
      <c r="A171" t="s">
        <v>236</v>
      </c>
      <c r="B171" t="s">
        <v>237</v>
      </c>
      <c r="C171">
        <v>3288616</v>
      </c>
      <c r="D171">
        <v>1</v>
      </c>
      <c r="E171">
        <v>1</v>
      </c>
      <c r="F171" t="s">
        <v>268</v>
      </c>
      <c r="G171" t="s">
        <v>17</v>
      </c>
      <c r="H171" t="s">
        <v>13</v>
      </c>
      <c r="I171" t="str">
        <f>HYPERLINK("https://launchpad.support.sap.com/#/notes/3288616")</f>
        <v>https://launchpad.support.sap.com/#/notes/3288616</v>
      </c>
    </row>
    <row r="172" spans="1:9" x14ac:dyDescent="0.25">
      <c r="A172" t="s">
        <v>236</v>
      </c>
      <c r="B172" t="s">
        <v>237</v>
      </c>
      <c r="C172">
        <v>3293175</v>
      </c>
      <c r="D172">
        <v>1</v>
      </c>
      <c r="E172">
        <v>1</v>
      </c>
      <c r="F172" t="s">
        <v>269</v>
      </c>
      <c r="G172" t="s">
        <v>17</v>
      </c>
      <c r="H172" t="s">
        <v>13</v>
      </c>
      <c r="I172" t="str">
        <f>HYPERLINK("https://launchpad.support.sap.com/#/notes/3293175")</f>
        <v>https://launchpad.support.sap.com/#/notes/3293175</v>
      </c>
    </row>
    <row r="173" spans="1:9" x14ac:dyDescent="0.25">
      <c r="A173" t="s">
        <v>236</v>
      </c>
      <c r="B173" t="s">
        <v>237</v>
      </c>
      <c r="C173">
        <v>3264863</v>
      </c>
      <c r="D173">
        <v>3</v>
      </c>
      <c r="E173">
        <v>3</v>
      </c>
      <c r="F173" t="s">
        <v>270</v>
      </c>
      <c r="G173" t="s">
        <v>17</v>
      </c>
      <c r="H173" t="s">
        <v>13</v>
      </c>
      <c r="I173" t="str">
        <f>HYPERLINK("https://launchpad.support.sap.com/#/notes/3264863")</f>
        <v>https://launchpad.support.sap.com/#/notes/3264863</v>
      </c>
    </row>
    <row r="174" spans="1:9" x14ac:dyDescent="0.25">
      <c r="A174" t="s">
        <v>236</v>
      </c>
      <c r="B174" t="s">
        <v>237</v>
      </c>
      <c r="C174">
        <v>3286184</v>
      </c>
      <c r="D174">
        <v>1</v>
      </c>
      <c r="E174">
        <v>1</v>
      </c>
      <c r="F174" t="s">
        <v>271</v>
      </c>
      <c r="G174" t="s">
        <v>21</v>
      </c>
      <c r="H174" t="s">
        <v>13</v>
      </c>
      <c r="I174" t="str">
        <f>HYPERLINK("https://launchpad.support.sap.com/#/notes/3286184")</f>
        <v>https://launchpad.support.sap.com/#/notes/3286184</v>
      </c>
    </row>
    <row r="175" spans="1:9" x14ac:dyDescent="0.25">
      <c r="A175" t="s">
        <v>236</v>
      </c>
      <c r="B175" t="s">
        <v>237</v>
      </c>
      <c r="C175">
        <v>3289571</v>
      </c>
      <c r="D175">
        <v>1</v>
      </c>
      <c r="E175">
        <v>1</v>
      </c>
      <c r="F175" t="s">
        <v>272</v>
      </c>
      <c r="G175" t="s">
        <v>17</v>
      </c>
      <c r="H175" t="s">
        <v>13</v>
      </c>
      <c r="I175" t="str">
        <f>HYPERLINK("https://launchpad.support.sap.com/#/notes/3289571")</f>
        <v>https://launchpad.support.sap.com/#/notes/3289571</v>
      </c>
    </row>
    <row r="176" spans="1:9" x14ac:dyDescent="0.25">
      <c r="A176" t="s">
        <v>236</v>
      </c>
      <c r="B176" t="s">
        <v>237</v>
      </c>
      <c r="C176">
        <v>3286272</v>
      </c>
      <c r="D176">
        <v>3</v>
      </c>
      <c r="E176">
        <v>3</v>
      </c>
      <c r="F176" t="s">
        <v>273</v>
      </c>
      <c r="G176" t="s">
        <v>21</v>
      </c>
      <c r="H176" t="s">
        <v>13</v>
      </c>
      <c r="I176" t="str">
        <f>HYPERLINK("https://launchpad.support.sap.com/#/notes/3286272")</f>
        <v>https://launchpad.support.sap.com/#/notes/3286272</v>
      </c>
    </row>
    <row r="177" spans="1:9" x14ac:dyDescent="0.25">
      <c r="A177" t="s">
        <v>236</v>
      </c>
      <c r="B177" t="s">
        <v>237</v>
      </c>
      <c r="C177">
        <v>3287025</v>
      </c>
      <c r="D177">
        <v>1</v>
      </c>
      <c r="E177">
        <v>1</v>
      </c>
      <c r="F177" t="s">
        <v>274</v>
      </c>
      <c r="G177" t="s">
        <v>17</v>
      </c>
      <c r="H177" t="s">
        <v>13</v>
      </c>
      <c r="I177" t="str">
        <f>HYPERLINK("https://launchpad.support.sap.com/#/notes/3287025")</f>
        <v>https://launchpad.support.sap.com/#/notes/3287025</v>
      </c>
    </row>
    <row r="178" spans="1:9" x14ac:dyDescent="0.25">
      <c r="A178" t="s">
        <v>236</v>
      </c>
      <c r="B178" t="s">
        <v>237</v>
      </c>
      <c r="C178">
        <v>3270411</v>
      </c>
      <c r="D178">
        <v>2</v>
      </c>
      <c r="E178">
        <v>2</v>
      </c>
      <c r="F178" t="s">
        <v>275</v>
      </c>
      <c r="G178" t="s">
        <v>17</v>
      </c>
      <c r="H178" t="s">
        <v>13</v>
      </c>
      <c r="I178" t="str">
        <f>HYPERLINK("https://launchpad.support.sap.com/#/notes/3270411")</f>
        <v>https://launchpad.support.sap.com/#/notes/3270411</v>
      </c>
    </row>
    <row r="179" spans="1:9" x14ac:dyDescent="0.25">
      <c r="A179" t="s">
        <v>236</v>
      </c>
      <c r="B179" t="s">
        <v>237</v>
      </c>
      <c r="C179">
        <v>3292644</v>
      </c>
      <c r="D179">
        <v>1</v>
      </c>
      <c r="E179">
        <v>1</v>
      </c>
      <c r="F179" t="s">
        <v>276</v>
      </c>
      <c r="G179" t="s">
        <v>17</v>
      </c>
      <c r="H179" t="s">
        <v>13</v>
      </c>
      <c r="I179" t="str">
        <f>HYPERLINK("https://launchpad.support.sap.com/#/notes/3292644")</f>
        <v>https://launchpad.support.sap.com/#/notes/3292644</v>
      </c>
    </row>
    <row r="180" spans="1:9" x14ac:dyDescent="0.25">
      <c r="A180" t="s">
        <v>236</v>
      </c>
      <c r="B180" t="s">
        <v>237</v>
      </c>
      <c r="C180">
        <v>3289010</v>
      </c>
      <c r="D180">
        <v>2</v>
      </c>
      <c r="E180">
        <v>2</v>
      </c>
      <c r="F180" t="s">
        <v>277</v>
      </c>
      <c r="G180" t="s">
        <v>17</v>
      </c>
      <c r="H180" t="s">
        <v>13</v>
      </c>
      <c r="I180" t="str">
        <f>HYPERLINK("https://launchpad.support.sap.com/#/notes/3289010")</f>
        <v>https://launchpad.support.sap.com/#/notes/3289010</v>
      </c>
    </row>
    <row r="181" spans="1:9" x14ac:dyDescent="0.25">
      <c r="A181" t="s">
        <v>278</v>
      </c>
      <c r="B181" t="s">
        <v>279</v>
      </c>
      <c r="C181">
        <v>3288931</v>
      </c>
      <c r="D181">
        <v>1</v>
      </c>
      <c r="E181">
        <v>1</v>
      </c>
      <c r="F181" t="s">
        <v>280</v>
      </c>
      <c r="G181" t="s">
        <v>17</v>
      </c>
      <c r="H181" t="s">
        <v>50</v>
      </c>
      <c r="I181" t="str">
        <f>HYPERLINK("https://launchpad.support.sap.com/#/notes/3288931")</f>
        <v>https://launchpad.support.sap.com/#/notes/3288931</v>
      </c>
    </row>
    <row r="182" spans="1:9" x14ac:dyDescent="0.25">
      <c r="A182" t="s">
        <v>278</v>
      </c>
      <c r="B182" t="s">
        <v>279</v>
      </c>
      <c r="C182">
        <v>3287294</v>
      </c>
      <c r="D182">
        <v>1</v>
      </c>
      <c r="E182">
        <v>1</v>
      </c>
      <c r="F182" t="s">
        <v>281</v>
      </c>
      <c r="G182" t="s">
        <v>21</v>
      </c>
      <c r="H182" t="s">
        <v>50</v>
      </c>
      <c r="I182" t="str">
        <f>HYPERLINK("https://launchpad.support.sap.com/#/notes/3287294")</f>
        <v>https://launchpad.support.sap.com/#/notes/3287294</v>
      </c>
    </row>
    <row r="183" spans="1:9" x14ac:dyDescent="0.25">
      <c r="A183" t="s">
        <v>282</v>
      </c>
      <c r="B183" t="s">
        <v>283</v>
      </c>
      <c r="C183">
        <v>3283975</v>
      </c>
      <c r="D183">
        <v>5</v>
      </c>
      <c r="E183">
        <v>5</v>
      </c>
      <c r="F183" t="s">
        <v>284</v>
      </c>
      <c r="G183" t="s">
        <v>17</v>
      </c>
      <c r="H183" t="s">
        <v>13</v>
      </c>
      <c r="I183" t="str">
        <f>HYPERLINK("https://launchpad.support.sap.com/#/notes/3283975")</f>
        <v>https://launchpad.support.sap.com/#/notes/3283975</v>
      </c>
    </row>
    <row r="184" spans="1:9" x14ac:dyDescent="0.25">
      <c r="A184" t="s">
        <v>282</v>
      </c>
      <c r="B184" t="s">
        <v>283</v>
      </c>
      <c r="C184">
        <v>3289822</v>
      </c>
      <c r="D184">
        <v>8</v>
      </c>
      <c r="E184">
        <v>8</v>
      </c>
      <c r="F184" t="s">
        <v>285</v>
      </c>
      <c r="G184" t="s">
        <v>17</v>
      </c>
      <c r="H184" t="s">
        <v>62</v>
      </c>
      <c r="I184" t="str">
        <f>HYPERLINK("https://launchpad.support.sap.com/#/notes/3289822")</f>
        <v>https://launchpad.support.sap.com/#/notes/3289822</v>
      </c>
    </row>
    <row r="185" spans="1:9" x14ac:dyDescent="0.25">
      <c r="A185" t="s">
        <v>282</v>
      </c>
      <c r="B185" t="s">
        <v>283</v>
      </c>
      <c r="C185">
        <v>3290867</v>
      </c>
      <c r="D185">
        <v>2</v>
      </c>
      <c r="E185">
        <v>2</v>
      </c>
      <c r="F185" t="s">
        <v>286</v>
      </c>
      <c r="G185" t="s">
        <v>21</v>
      </c>
      <c r="H185" t="s">
        <v>13</v>
      </c>
      <c r="I185" t="str">
        <f>HYPERLINK("https://launchpad.support.sap.com/#/notes/3290867")</f>
        <v>https://launchpad.support.sap.com/#/notes/3290867</v>
      </c>
    </row>
    <row r="186" spans="1:9" x14ac:dyDescent="0.25">
      <c r="A186" t="s">
        <v>282</v>
      </c>
      <c r="B186" t="s">
        <v>283</v>
      </c>
      <c r="C186">
        <v>3287768</v>
      </c>
      <c r="D186">
        <v>1</v>
      </c>
      <c r="E186">
        <v>1</v>
      </c>
      <c r="F186" t="s">
        <v>287</v>
      </c>
      <c r="G186" t="s">
        <v>21</v>
      </c>
      <c r="H186" t="s">
        <v>13</v>
      </c>
      <c r="I186" t="str">
        <f>HYPERLINK("https://launchpad.support.sap.com/#/notes/3287768")</f>
        <v>https://launchpad.support.sap.com/#/notes/3287768</v>
      </c>
    </row>
    <row r="187" spans="1:9" x14ac:dyDescent="0.25">
      <c r="A187" t="s">
        <v>282</v>
      </c>
      <c r="B187" t="s">
        <v>283</v>
      </c>
      <c r="C187">
        <v>3285328</v>
      </c>
      <c r="D187">
        <v>2</v>
      </c>
      <c r="E187">
        <v>2</v>
      </c>
      <c r="F187" t="s">
        <v>288</v>
      </c>
      <c r="G187" t="s">
        <v>21</v>
      </c>
      <c r="H187" t="s">
        <v>13</v>
      </c>
      <c r="I187" t="str">
        <f>HYPERLINK("https://launchpad.support.sap.com/#/notes/3285328")</f>
        <v>https://launchpad.support.sap.com/#/notes/3285328</v>
      </c>
    </row>
    <row r="188" spans="1:9" x14ac:dyDescent="0.25">
      <c r="A188" t="s">
        <v>282</v>
      </c>
      <c r="B188" t="s">
        <v>283</v>
      </c>
      <c r="C188">
        <v>3282744</v>
      </c>
      <c r="D188">
        <v>8</v>
      </c>
      <c r="E188">
        <v>8</v>
      </c>
      <c r="F188" t="s">
        <v>289</v>
      </c>
      <c r="G188" t="s">
        <v>17</v>
      </c>
      <c r="H188" t="s">
        <v>13</v>
      </c>
      <c r="I188" t="str">
        <f>HYPERLINK("https://launchpad.support.sap.com/#/notes/3282744")</f>
        <v>https://launchpad.support.sap.com/#/notes/3282744</v>
      </c>
    </row>
    <row r="189" spans="1:9" x14ac:dyDescent="0.25">
      <c r="A189" t="s">
        <v>282</v>
      </c>
      <c r="B189" t="s">
        <v>283</v>
      </c>
      <c r="C189">
        <v>3288325</v>
      </c>
      <c r="D189">
        <v>1</v>
      </c>
      <c r="E189">
        <v>1</v>
      </c>
      <c r="F189" t="s">
        <v>290</v>
      </c>
      <c r="G189" t="s">
        <v>17</v>
      </c>
      <c r="H189" t="s">
        <v>13</v>
      </c>
      <c r="I189" t="str">
        <f>HYPERLINK("https://launchpad.support.sap.com/#/notes/3288325")</f>
        <v>https://launchpad.support.sap.com/#/notes/3288325</v>
      </c>
    </row>
    <row r="190" spans="1:9" x14ac:dyDescent="0.25">
      <c r="A190" t="s">
        <v>282</v>
      </c>
      <c r="B190" t="s">
        <v>283</v>
      </c>
      <c r="C190">
        <v>3283776</v>
      </c>
      <c r="D190">
        <v>2</v>
      </c>
      <c r="E190">
        <v>2</v>
      </c>
      <c r="F190" t="s">
        <v>291</v>
      </c>
      <c r="G190" t="s">
        <v>17</v>
      </c>
      <c r="H190" t="s">
        <v>13</v>
      </c>
      <c r="I190" t="str">
        <f>HYPERLINK("https://launchpad.support.sap.com/#/notes/3283776")</f>
        <v>https://launchpad.support.sap.com/#/notes/3283776</v>
      </c>
    </row>
    <row r="191" spans="1:9" x14ac:dyDescent="0.25">
      <c r="A191" t="s">
        <v>282</v>
      </c>
      <c r="B191" t="s">
        <v>283</v>
      </c>
      <c r="C191">
        <v>3288596</v>
      </c>
      <c r="D191">
        <v>7</v>
      </c>
      <c r="E191">
        <v>7</v>
      </c>
      <c r="F191" t="s">
        <v>292</v>
      </c>
      <c r="G191" t="s">
        <v>17</v>
      </c>
      <c r="H191" t="s">
        <v>13</v>
      </c>
      <c r="I191" t="str">
        <f>HYPERLINK("https://launchpad.support.sap.com/#/notes/3288596")</f>
        <v>https://launchpad.support.sap.com/#/notes/3288596</v>
      </c>
    </row>
    <row r="192" spans="1:9" x14ac:dyDescent="0.25">
      <c r="A192" t="s">
        <v>282</v>
      </c>
      <c r="B192" t="s">
        <v>283</v>
      </c>
      <c r="C192">
        <v>3287008</v>
      </c>
      <c r="D192">
        <v>2</v>
      </c>
      <c r="E192">
        <v>2</v>
      </c>
      <c r="F192" t="s">
        <v>293</v>
      </c>
      <c r="G192" t="s">
        <v>17</v>
      </c>
      <c r="H192" t="s">
        <v>13</v>
      </c>
      <c r="I192" t="str">
        <f>HYPERLINK("https://launchpad.support.sap.com/#/notes/3287008")</f>
        <v>https://launchpad.support.sap.com/#/notes/3287008</v>
      </c>
    </row>
    <row r="193" spans="1:9" x14ac:dyDescent="0.25">
      <c r="A193" t="s">
        <v>282</v>
      </c>
      <c r="B193" t="s">
        <v>283</v>
      </c>
      <c r="C193">
        <v>3287140</v>
      </c>
      <c r="D193">
        <v>2</v>
      </c>
      <c r="E193">
        <v>2</v>
      </c>
      <c r="F193" t="s">
        <v>294</v>
      </c>
      <c r="G193" t="s">
        <v>17</v>
      </c>
      <c r="H193" t="s">
        <v>13</v>
      </c>
      <c r="I193" t="str">
        <f>HYPERLINK("https://launchpad.support.sap.com/#/notes/3287140")</f>
        <v>https://launchpad.support.sap.com/#/notes/3287140</v>
      </c>
    </row>
    <row r="194" spans="1:9" x14ac:dyDescent="0.25">
      <c r="A194" t="s">
        <v>282</v>
      </c>
      <c r="B194" t="s">
        <v>283</v>
      </c>
      <c r="C194">
        <v>3288600</v>
      </c>
      <c r="D194">
        <v>3</v>
      </c>
      <c r="E194">
        <v>3</v>
      </c>
      <c r="F194" t="s">
        <v>295</v>
      </c>
      <c r="G194" t="s">
        <v>17</v>
      </c>
      <c r="H194" t="s">
        <v>13</v>
      </c>
      <c r="I194" t="str">
        <f>HYPERLINK("https://launchpad.support.sap.com/#/notes/3288600")</f>
        <v>https://launchpad.support.sap.com/#/notes/3288600</v>
      </c>
    </row>
    <row r="195" spans="1:9" x14ac:dyDescent="0.25">
      <c r="A195" t="s">
        <v>296</v>
      </c>
      <c r="B195" t="s">
        <v>26</v>
      </c>
      <c r="C195">
        <v>3273231</v>
      </c>
      <c r="D195">
        <v>1</v>
      </c>
      <c r="E195">
        <v>1</v>
      </c>
      <c r="F195" t="s">
        <v>297</v>
      </c>
      <c r="G195" t="s">
        <v>21</v>
      </c>
      <c r="H195" t="s">
        <v>13</v>
      </c>
      <c r="I195" t="str">
        <f>HYPERLINK("https://launchpad.support.sap.com/#/notes/3273231")</f>
        <v>https://launchpad.support.sap.com/#/notes/3273231</v>
      </c>
    </row>
    <row r="196" spans="1:9" x14ac:dyDescent="0.25">
      <c r="A196" t="s">
        <v>296</v>
      </c>
      <c r="B196" t="s">
        <v>26</v>
      </c>
      <c r="C196">
        <v>3286371</v>
      </c>
      <c r="D196">
        <v>2</v>
      </c>
      <c r="E196">
        <v>2</v>
      </c>
      <c r="F196" t="s">
        <v>298</v>
      </c>
      <c r="G196" t="s">
        <v>17</v>
      </c>
      <c r="H196" t="s">
        <v>13</v>
      </c>
      <c r="I196" t="str">
        <f>HYPERLINK("https://launchpad.support.sap.com/#/notes/3286371")</f>
        <v>https://launchpad.support.sap.com/#/notes/3286371</v>
      </c>
    </row>
    <row r="197" spans="1:9" x14ac:dyDescent="0.25">
      <c r="A197" t="s">
        <v>296</v>
      </c>
      <c r="B197" t="s">
        <v>26</v>
      </c>
      <c r="C197">
        <v>3216383</v>
      </c>
      <c r="D197">
        <v>2</v>
      </c>
      <c r="E197">
        <v>2</v>
      </c>
      <c r="F197" t="s">
        <v>299</v>
      </c>
      <c r="G197" t="s">
        <v>17</v>
      </c>
      <c r="H197" t="s">
        <v>13</v>
      </c>
      <c r="I197" t="str">
        <f>HYPERLINK("https://launchpad.support.sap.com/#/notes/3216383")</f>
        <v>https://launchpad.support.sap.com/#/notes/3216383</v>
      </c>
    </row>
    <row r="198" spans="1:9" x14ac:dyDescent="0.25">
      <c r="A198" t="s">
        <v>296</v>
      </c>
      <c r="B198" t="s">
        <v>26</v>
      </c>
      <c r="C198">
        <v>3292801</v>
      </c>
      <c r="D198">
        <v>1</v>
      </c>
      <c r="E198">
        <v>1</v>
      </c>
      <c r="F198" t="s">
        <v>300</v>
      </c>
      <c r="G198" t="s">
        <v>21</v>
      </c>
      <c r="H198" t="s">
        <v>13</v>
      </c>
      <c r="I198" t="str">
        <f>HYPERLINK("https://launchpad.support.sap.com/#/notes/3292801")</f>
        <v>https://launchpad.support.sap.com/#/notes/3292801</v>
      </c>
    </row>
    <row r="199" spans="1:9" x14ac:dyDescent="0.25">
      <c r="A199" t="s">
        <v>296</v>
      </c>
      <c r="B199" t="s">
        <v>26</v>
      </c>
      <c r="C199">
        <v>3291496</v>
      </c>
      <c r="D199">
        <v>2</v>
      </c>
      <c r="E199">
        <v>2</v>
      </c>
      <c r="F199" t="s">
        <v>301</v>
      </c>
      <c r="G199" t="s">
        <v>17</v>
      </c>
      <c r="H199" t="s">
        <v>13</v>
      </c>
      <c r="I199" t="str">
        <f>HYPERLINK("https://launchpad.support.sap.com/#/notes/3291496")</f>
        <v>https://launchpad.support.sap.com/#/notes/3291496</v>
      </c>
    </row>
    <row r="200" spans="1:9" x14ac:dyDescent="0.25">
      <c r="A200" t="s">
        <v>296</v>
      </c>
      <c r="B200" t="s">
        <v>26</v>
      </c>
      <c r="C200">
        <v>3268412</v>
      </c>
      <c r="D200">
        <v>1</v>
      </c>
      <c r="E200">
        <v>1</v>
      </c>
      <c r="F200" t="s">
        <v>302</v>
      </c>
      <c r="G200" t="s">
        <v>17</v>
      </c>
      <c r="H200" t="s">
        <v>13</v>
      </c>
      <c r="I200" t="str">
        <f>HYPERLINK("https://launchpad.support.sap.com/#/notes/3268412")</f>
        <v>https://launchpad.support.sap.com/#/notes/3268412</v>
      </c>
    </row>
    <row r="201" spans="1:9" x14ac:dyDescent="0.25">
      <c r="A201" t="s">
        <v>303</v>
      </c>
      <c r="B201" t="s">
        <v>304</v>
      </c>
      <c r="C201">
        <v>3290199</v>
      </c>
      <c r="D201">
        <v>1</v>
      </c>
      <c r="E201">
        <v>1</v>
      </c>
      <c r="F201" t="s">
        <v>305</v>
      </c>
      <c r="G201" t="s">
        <v>17</v>
      </c>
      <c r="H201" t="s">
        <v>13</v>
      </c>
      <c r="I201" t="str">
        <f>HYPERLINK("https://launchpad.support.sap.com/#/notes/3290199")</f>
        <v>https://launchpad.support.sap.com/#/notes/3290199</v>
      </c>
    </row>
    <row r="202" spans="1:9" x14ac:dyDescent="0.25">
      <c r="A202" t="s">
        <v>303</v>
      </c>
      <c r="B202" t="s">
        <v>304</v>
      </c>
      <c r="C202">
        <v>3195776</v>
      </c>
      <c r="D202">
        <v>2</v>
      </c>
      <c r="E202">
        <v>2</v>
      </c>
      <c r="F202" t="s">
        <v>306</v>
      </c>
      <c r="G202" t="s">
        <v>17</v>
      </c>
      <c r="H202" t="s">
        <v>13</v>
      </c>
      <c r="I202" t="str">
        <f>HYPERLINK("https://launchpad.support.sap.com/#/notes/3195776")</f>
        <v>https://launchpad.support.sap.com/#/notes/3195776</v>
      </c>
    </row>
    <row r="203" spans="1:9" x14ac:dyDescent="0.25">
      <c r="A203" t="s">
        <v>303</v>
      </c>
      <c r="B203" t="s">
        <v>304</v>
      </c>
      <c r="C203">
        <v>3282984</v>
      </c>
      <c r="D203">
        <v>2</v>
      </c>
      <c r="E203">
        <v>2</v>
      </c>
      <c r="F203" t="s">
        <v>307</v>
      </c>
      <c r="G203" t="s">
        <v>17</v>
      </c>
      <c r="H203" t="s">
        <v>13</v>
      </c>
      <c r="I203" t="str">
        <f>HYPERLINK("https://launchpad.support.sap.com/#/notes/3282984")</f>
        <v>https://launchpad.support.sap.com/#/notes/3282984</v>
      </c>
    </row>
    <row r="204" spans="1:9" x14ac:dyDescent="0.25">
      <c r="A204" t="s">
        <v>303</v>
      </c>
      <c r="B204" t="s">
        <v>304</v>
      </c>
      <c r="C204">
        <v>3279271</v>
      </c>
      <c r="D204">
        <v>2</v>
      </c>
      <c r="E204">
        <v>2</v>
      </c>
      <c r="F204" t="s">
        <v>308</v>
      </c>
      <c r="G204" t="s">
        <v>17</v>
      </c>
      <c r="H204" t="s">
        <v>13</v>
      </c>
      <c r="I204" t="str">
        <f>HYPERLINK("https://launchpad.support.sap.com/#/notes/3279271")</f>
        <v>https://launchpad.support.sap.com/#/notes/3279271</v>
      </c>
    </row>
    <row r="205" spans="1:9" x14ac:dyDescent="0.25">
      <c r="A205" t="s">
        <v>309</v>
      </c>
      <c r="B205" t="s">
        <v>310</v>
      </c>
      <c r="C205">
        <v>3287063</v>
      </c>
      <c r="D205">
        <v>1</v>
      </c>
      <c r="E205">
        <v>1</v>
      </c>
      <c r="F205" t="s">
        <v>311</v>
      </c>
      <c r="G205" t="s">
        <v>21</v>
      </c>
      <c r="H205" t="s">
        <v>13</v>
      </c>
      <c r="I205" t="str">
        <f>HYPERLINK("https://launchpad.support.sap.com/#/notes/3287063")</f>
        <v>https://launchpad.support.sap.com/#/notes/3287063</v>
      </c>
    </row>
    <row r="206" spans="1:9" x14ac:dyDescent="0.25">
      <c r="A206" t="s">
        <v>309</v>
      </c>
      <c r="B206" t="s">
        <v>310</v>
      </c>
      <c r="C206">
        <v>3288337</v>
      </c>
      <c r="D206">
        <v>3</v>
      </c>
      <c r="E206">
        <v>3</v>
      </c>
      <c r="F206" t="s">
        <v>312</v>
      </c>
      <c r="G206" t="s">
        <v>17</v>
      </c>
      <c r="H206" t="s">
        <v>13</v>
      </c>
      <c r="I206" t="str">
        <f>HYPERLINK("https://launchpad.support.sap.com/#/notes/3288337")</f>
        <v>https://launchpad.support.sap.com/#/notes/3288337</v>
      </c>
    </row>
    <row r="207" spans="1:9" x14ac:dyDescent="0.25">
      <c r="A207" t="s">
        <v>309</v>
      </c>
      <c r="B207" t="s">
        <v>310</v>
      </c>
      <c r="C207">
        <v>3290370</v>
      </c>
      <c r="D207">
        <v>2</v>
      </c>
      <c r="E207">
        <v>2</v>
      </c>
      <c r="F207" t="s">
        <v>313</v>
      </c>
      <c r="G207" t="s">
        <v>17</v>
      </c>
      <c r="H207" t="s">
        <v>13</v>
      </c>
      <c r="I207" t="str">
        <f>HYPERLINK("https://launchpad.support.sap.com/#/notes/3290370")</f>
        <v>https://launchpad.support.sap.com/#/notes/3290370</v>
      </c>
    </row>
    <row r="208" spans="1:9" x14ac:dyDescent="0.25">
      <c r="A208" t="s">
        <v>309</v>
      </c>
      <c r="B208" t="s">
        <v>310</v>
      </c>
      <c r="C208">
        <v>3289380</v>
      </c>
      <c r="D208">
        <v>3</v>
      </c>
      <c r="E208">
        <v>3</v>
      </c>
      <c r="F208" t="s">
        <v>314</v>
      </c>
      <c r="G208" t="s">
        <v>17</v>
      </c>
      <c r="H208" t="s">
        <v>13</v>
      </c>
      <c r="I208" t="str">
        <f>HYPERLINK("https://launchpad.support.sap.com/#/notes/3289380")</f>
        <v>https://launchpad.support.sap.com/#/notes/3289380</v>
      </c>
    </row>
    <row r="209" spans="1:9" x14ac:dyDescent="0.25">
      <c r="A209" t="s">
        <v>309</v>
      </c>
      <c r="B209" t="s">
        <v>310</v>
      </c>
      <c r="C209">
        <v>3290463</v>
      </c>
      <c r="D209">
        <v>3</v>
      </c>
      <c r="E209">
        <v>3</v>
      </c>
      <c r="F209" t="s">
        <v>315</v>
      </c>
      <c r="G209" t="s">
        <v>17</v>
      </c>
      <c r="H209" t="s">
        <v>13</v>
      </c>
      <c r="I209" t="str">
        <f>HYPERLINK("https://launchpad.support.sap.com/#/notes/3290463")</f>
        <v>https://launchpad.support.sap.com/#/notes/3290463</v>
      </c>
    </row>
    <row r="210" spans="1:9" x14ac:dyDescent="0.25">
      <c r="A210" t="s">
        <v>316</v>
      </c>
      <c r="B210" t="s">
        <v>317</v>
      </c>
      <c r="C210">
        <v>3286577</v>
      </c>
      <c r="D210">
        <v>1</v>
      </c>
      <c r="E210">
        <v>1</v>
      </c>
      <c r="F210" t="s">
        <v>318</v>
      </c>
      <c r="G210" t="s">
        <v>21</v>
      </c>
      <c r="H210" t="s">
        <v>13</v>
      </c>
      <c r="I210" t="str">
        <f>HYPERLINK("https://launchpad.support.sap.com/#/notes/3286577")</f>
        <v>https://launchpad.support.sap.com/#/notes/3286577</v>
      </c>
    </row>
    <row r="211" spans="1:9" x14ac:dyDescent="0.25">
      <c r="A211" t="s">
        <v>316</v>
      </c>
      <c r="B211" t="s">
        <v>317</v>
      </c>
      <c r="C211">
        <v>3288852</v>
      </c>
      <c r="D211">
        <v>1</v>
      </c>
      <c r="E211">
        <v>1</v>
      </c>
      <c r="F211" t="s">
        <v>319</v>
      </c>
      <c r="G211" t="s">
        <v>21</v>
      </c>
      <c r="H211" t="s">
        <v>13</v>
      </c>
      <c r="I211" t="str">
        <f>HYPERLINK("https://launchpad.support.sap.com/#/notes/3288852")</f>
        <v>https://launchpad.support.sap.com/#/notes/3288852</v>
      </c>
    </row>
    <row r="212" spans="1:9" x14ac:dyDescent="0.25">
      <c r="A212" t="s">
        <v>316</v>
      </c>
      <c r="B212" t="s">
        <v>317</v>
      </c>
      <c r="C212">
        <v>3288851</v>
      </c>
      <c r="D212">
        <v>1</v>
      </c>
      <c r="E212">
        <v>1</v>
      </c>
      <c r="F212" t="s">
        <v>320</v>
      </c>
      <c r="G212" t="s">
        <v>21</v>
      </c>
      <c r="H212" t="s">
        <v>50</v>
      </c>
      <c r="I212" t="str">
        <f>HYPERLINK("https://launchpad.support.sap.com/#/notes/3288851")</f>
        <v>https://launchpad.support.sap.com/#/notes/3288851</v>
      </c>
    </row>
    <row r="213" spans="1:9" x14ac:dyDescent="0.25">
      <c r="A213" t="s">
        <v>316</v>
      </c>
      <c r="B213" t="s">
        <v>317</v>
      </c>
      <c r="C213">
        <v>3289492</v>
      </c>
      <c r="D213">
        <v>3</v>
      </c>
      <c r="E213">
        <v>3</v>
      </c>
      <c r="F213" t="s">
        <v>321</v>
      </c>
      <c r="G213" t="s">
        <v>17</v>
      </c>
      <c r="H213" t="s">
        <v>13</v>
      </c>
      <c r="I213" t="str">
        <f>HYPERLINK("https://launchpad.support.sap.com/#/notes/3289492")</f>
        <v>https://launchpad.support.sap.com/#/notes/3289492</v>
      </c>
    </row>
    <row r="214" spans="1:9" x14ac:dyDescent="0.25">
      <c r="A214" t="s">
        <v>316</v>
      </c>
      <c r="B214" t="s">
        <v>317</v>
      </c>
      <c r="C214">
        <v>3289004</v>
      </c>
      <c r="D214">
        <v>1</v>
      </c>
      <c r="E214">
        <v>1</v>
      </c>
      <c r="F214" t="s">
        <v>322</v>
      </c>
      <c r="G214" t="s">
        <v>21</v>
      </c>
      <c r="H214" t="s">
        <v>13</v>
      </c>
      <c r="I214" t="str">
        <f>HYPERLINK("https://launchpad.support.sap.com/#/notes/3289004")</f>
        <v>https://launchpad.support.sap.com/#/notes/3289004</v>
      </c>
    </row>
    <row r="215" spans="1:9" x14ac:dyDescent="0.25">
      <c r="A215" t="s">
        <v>316</v>
      </c>
      <c r="B215" t="s">
        <v>317</v>
      </c>
      <c r="C215">
        <v>3290858</v>
      </c>
      <c r="D215">
        <v>1</v>
      </c>
      <c r="E215">
        <v>1</v>
      </c>
      <c r="F215" t="s">
        <v>323</v>
      </c>
      <c r="G215" t="s">
        <v>21</v>
      </c>
      <c r="H215" t="s">
        <v>13</v>
      </c>
      <c r="I215" t="str">
        <f>HYPERLINK("https://launchpad.support.sap.com/#/notes/3290858")</f>
        <v>https://launchpad.support.sap.com/#/notes/3290858</v>
      </c>
    </row>
    <row r="216" spans="1:9" x14ac:dyDescent="0.25">
      <c r="A216" t="s">
        <v>316</v>
      </c>
      <c r="B216" t="s">
        <v>317</v>
      </c>
      <c r="C216">
        <v>3291634</v>
      </c>
      <c r="D216">
        <v>2</v>
      </c>
      <c r="E216">
        <v>2</v>
      </c>
      <c r="F216" t="s">
        <v>324</v>
      </c>
      <c r="G216" t="s">
        <v>17</v>
      </c>
      <c r="H216" t="s">
        <v>13</v>
      </c>
      <c r="I216" t="str">
        <f>HYPERLINK("https://launchpad.support.sap.com/#/notes/3291634")</f>
        <v>https://launchpad.support.sap.com/#/notes/3291634</v>
      </c>
    </row>
    <row r="217" spans="1:9" x14ac:dyDescent="0.25">
      <c r="A217" t="s">
        <v>316</v>
      </c>
      <c r="B217" t="s">
        <v>317</v>
      </c>
      <c r="C217">
        <v>3287835</v>
      </c>
      <c r="D217">
        <v>1</v>
      </c>
      <c r="E217">
        <v>1</v>
      </c>
      <c r="F217" t="s">
        <v>325</v>
      </c>
      <c r="G217" t="s">
        <v>21</v>
      </c>
      <c r="H217" t="s">
        <v>13</v>
      </c>
      <c r="I217" t="str">
        <f>HYPERLINK("https://launchpad.support.sap.com/#/notes/3287835")</f>
        <v>https://launchpad.support.sap.com/#/notes/3287835</v>
      </c>
    </row>
    <row r="218" spans="1:9" x14ac:dyDescent="0.25">
      <c r="A218" t="s">
        <v>316</v>
      </c>
      <c r="B218" t="s">
        <v>317</v>
      </c>
      <c r="C218">
        <v>3287793</v>
      </c>
      <c r="D218">
        <v>2</v>
      </c>
      <c r="E218">
        <v>2</v>
      </c>
      <c r="F218" t="s">
        <v>326</v>
      </c>
      <c r="G218" t="s">
        <v>21</v>
      </c>
      <c r="H218" t="s">
        <v>50</v>
      </c>
      <c r="I218" t="str">
        <f>HYPERLINK("https://launchpad.support.sap.com/#/notes/3287793")</f>
        <v>https://launchpad.support.sap.com/#/notes/3287793</v>
      </c>
    </row>
    <row r="219" spans="1:9" x14ac:dyDescent="0.25">
      <c r="A219" t="s">
        <v>316</v>
      </c>
      <c r="B219" t="s">
        <v>317</v>
      </c>
      <c r="C219">
        <v>3290857</v>
      </c>
      <c r="D219">
        <v>1</v>
      </c>
      <c r="E219">
        <v>1</v>
      </c>
      <c r="F219" t="s">
        <v>327</v>
      </c>
      <c r="G219" t="s">
        <v>21</v>
      </c>
      <c r="H219" t="s">
        <v>13</v>
      </c>
      <c r="I219" t="str">
        <f>HYPERLINK("https://launchpad.support.sap.com/#/notes/3290857")</f>
        <v>https://launchpad.support.sap.com/#/notes/3290857</v>
      </c>
    </row>
    <row r="220" spans="1:9" x14ac:dyDescent="0.25">
      <c r="A220" t="s">
        <v>316</v>
      </c>
      <c r="B220" t="s">
        <v>317</v>
      </c>
      <c r="C220">
        <v>3285868</v>
      </c>
      <c r="D220">
        <v>1</v>
      </c>
      <c r="E220">
        <v>1</v>
      </c>
      <c r="F220" t="s">
        <v>328</v>
      </c>
      <c r="G220" t="s">
        <v>21</v>
      </c>
      <c r="H220" t="s">
        <v>13</v>
      </c>
      <c r="I220" t="str">
        <f>HYPERLINK("https://launchpad.support.sap.com/#/notes/3285868")</f>
        <v>https://launchpad.support.sap.com/#/notes/3285868</v>
      </c>
    </row>
    <row r="221" spans="1:9" x14ac:dyDescent="0.25">
      <c r="A221" t="s">
        <v>316</v>
      </c>
      <c r="B221" t="s">
        <v>317</v>
      </c>
      <c r="C221">
        <v>3290064</v>
      </c>
      <c r="D221">
        <v>1</v>
      </c>
      <c r="E221">
        <v>1</v>
      </c>
      <c r="F221" t="s">
        <v>329</v>
      </c>
      <c r="G221" t="s">
        <v>21</v>
      </c>
      <c r="H221" t="s">
        <v>13</v>
      </c>
      <c r="I221" t="str">
        <f>HYPERLINK("https://launchpad.support.sap.com/#/notes/3290064")</f>
        <v>https://launchpad.support.sap.com/#/notes/3290064</v>
      </c>
    </row>
    <row r="222" spans="1:9" x14ac:dyDescent="0.25">
      <c r="A222" t="s">
        <v>316</v>
      </c>
      <c r="B222" t="s">
        <v>317</v>
      </c>
      <c r="C222">
        <v>3291252</v>
      </c>
      <c r="D222">
        <v>1</v>
      </c>
      <c r="E222">
        <v>1</v>
      </c>
      <c r="F222" t="s">
        <v>330</v>
      </c>
      <c r="G222" t="s">
        <v>21</v>
      </c>
      <c r="H222" t="s">
        <v>13</v>
      </c>
      <c r="I222" t="str">
        <f>HYPERLINK("https://launchpad.support.sap.com/#/notes/3291252")</f>
        <v>https://launchpad.support.sap.com/#/notes/3291252</v>
      </c>
    </row>
    <row r="223" spans="1:9" x14ac:dyDescent="0.25">
      <c r="A223" t="s">
        <v>316</v>
      </c>
      <c r="B223" t="s">
        <v>317</v>
      </c>
      <c r="C223">
        <v>3281857</v>
      </c>
      <c r="D223">
        <v>1</v>
      </c>
      <c r="E223">
        <v>1</v>
      </c>
      <c r="F223" t="s">
        <v>331</v>
      </c>
      <c r="G223" t="s">
        <v>21</v>
      </c>
      <c r="H223" t="s">
        <v>13</v>
      </c>
      <c r="I223" t="str">
        <f>HYPERLINK("https://launchpad.support.sap.com/#/notes/3281857")</f>
        <v>https://launchpad.support.sap.com/#/notes/3281857</v>
      </c>
    </row>
    <row r="224" spans="1:9" x14ac:dyDescent="0.25">
      <c r="A224" t="s">
        <v>316</v>
      </c>
      <c r="B224" t="s">
        <v>317</v>
      </c>
      <c r="C224">
        <v>3212328</v>
      </c>
      <c r="D224">
        <v>1</v>
      </c>
      <c r="E224">
        <v>1</v>
      </c>
      <c r="F224" t="s">
        <v>332</v>
      </c>
      <c r="G224" t="s">
        <v>17</v>
      </c>
      <c r="H224" t="s">
        <v>13</v>
      </c>
      <c r="I224" t="str">
        <f>HYPERLINK("https://launchpad.support.sap.com/#/notes/3212328")</f>
        <v>https://launchpad.support.sap.com/#/notes/3212328</v>
      </c>
    </row>
    <row r="225" spans="1:9" x14ac:dyDescent="0.25">
      <c r="A225" t="s">
        <v>316</v>
      </c>
      <c r="B225" t="s">
        <v>317</v>
      </c>
      <c r="C225">
        <v>3288514</v>
      </c>
      <c r="D225">
        <v>2</v>
      </c>
      <c r="E225">
        <v>2</v>
      </c>
      <c r="F225" t="s">
        <v>333</v>
      </c>
      <c r="G225" t="s">
        <v>21</v>
      </c>
      <c r="H225" t="s">
        <v>50</v>
      </c>
      <c r="I225" t="str">
        <f>HYPERLINK("https://launchpad.support.sap.com/#/notes/3288514")</f>
        <v>https://launchpad.support.sap.com/#/notes/3288514</v>
      </c>
    </row>
    <row r="226" spans="1:9" x14ac:dyDescent="0.25">
      <c r="A226" t="s">
        <v>316</v>
      </c>
      <c r="B226" t="s">
        <v>317</v>
      </c>
      <c r="C226">
        <v>3283242</v>
      </c>
      <c r="D226">
        <v>1</v>
      </c>
      <c r="E226">
        <v>1</v>
      </c>
      <c r="F226" t="s">
        <v>334</v>
      </c>
      <c r="G226" t="s">
        <v>21</v>
      </c>
      <c r="H226" t="s">
        <v>13</v>
      </c>
      <c r="I226" t="str">
        <f>HYPERLINK("https://launchpad.support.sap.com/#/notes/3283242")</f>
        <v>https://launchpad.support.sap.com/#/notes/3283242</v>
      </c>
    </row>
    <row r="227" spans="1:9" x14ac:dyDescent="0.25">
      <c r="A227" t="s">
        <v>316</v>
      </c>
      <c r="B227" t="s">
        <v>317</v>
      </c>
      <c r="C227">
        <v>3284130</v>
      </c>
      <c r="D227">
        <v>1</v>
      </c>
      <c r="E227">
        <v>1</v>
      </c>
      <c r="F227" t="s">
        <v>335</v>
      </c>
      <c r="G227" t="s">
        <v>21</v>
      </c>
      <c r="H227" t="s">
        <v>13</v>
      </c>
      <c r="I227" t="str">
        <f>HYPERLINK("https://launchpad.support.sap.com/#/notes/3284130")</f>
        <v>https://launchpad.support.sap.com/#/notes/3284130</v>
      </c>
    </row>
    <row r="228" spans="1:9" x14ac:dyDescent="0.25">
      <c r="A228" t="s">
        <v>336</v>
      </c>
      <c r="B228" t="s">
        <v>337</v>
      </c>
      <c r="C228">
        <v>3283144</v>
      </c>
      <c r="D228">
        <v>1</v>
      </c>
      <c r="E228">
        <v>1</v>
      </c>
      <c r="F228" t="s">
        <v>338</v>
      </c>
      <c r="G228" t="s">
        <v>21</v>
      </c>
      <c r="H228" t="s">
        <v>13</v>
      </c>
      <c r="I228" t="str">
        <f>HYPERLINK("https://launchpad.support.sap.com/#/notes/3283144")</f>
        <v>https://launchpad.support.sap.com/#/notes/3283144</v>
      </c>
    </row>
    <row r="229" spans="1:9" x14ac:dyDescent="0.25">
      <c r="A229" t="s">
        <v>339</v>
      </c>
      <c r="B229" t="s">
        <v>340</v>
      </c>
      <c r="C229">
        <v>3291713</v>
      </c>
      <c r="D229">
        <v>1</v>
      </c>
      <c r="E229">
        <v>1</v>
      </c>
      <c r="F229" t="s">
        <v>341</v>
      </c>
      <c r="G229" t="s">
        <v>17</v>
      </c>
      <c r="H229" t="s">
        <v>13</v>
      </c>
      <c r="I229" t="str">
        <f>HYPERLINK("https://launchpad.support.sap.com/#/notes/3291713")</f>
        <v>https://launchpad.support.sap.com/#/notes/3291713</v>
      </c>
    </row>
    <row r="230" spans="1:9" x14ac:dyDescent="0.25">
      <c r="A230" t="s">
        <v>339</v>
      </c>
      <c r="B230" t="s">
        <v>340</v>
      </c>
      <c r="C230">
        <v>3288164</v>
      </c>
      <c r="D230">
        <v>1</v>
      </c>
      <c r="E230">
        <v>1</v>
      </c>
      <c r="F230" t="s">
        <v>342</v>
      </c>
      <c r="G230" t="s">
        <v>17</v>
      </c>
      <c r="H230" t="s">
        <v>13</v>
      </c>
      <c r="I230" t="str">
        <f>HYPERLINK("https://launchpad.support.sap.com/#/notes/3288164")</f>
        <v>https://launchpad.support.sap.com/#/notes/3288164</v>
      </c>
    </row>
    <row r="231" spans="1:9" x14ac:dyDescent="0.25">
      <c r="A231" t="s">
        <v>343</v>
      </c>
      <c r="B231" t="s">
        <v>344</v>
      </c>
      <c r="C231">
        <v>3274601</v>
      </c>
      <c r="D231">
        <v>4</v>
      </c>
      <c r="E231">
        <v>4</v>
      </c>
      <c r="F231" t="s">
        <v>345</v>
      </c>
      <c r="G231" t="s">
        <v>17</v>
      </c>
      <c r="H231" t="s">
        <v>50</v>
      </c>
      <c r="I231" t="str">
        <f>HYPERLINK("https://launchpad.support.sap.com/#/notes/3274601")</f>
        <v>https://launchpad.support.sap.com/#/notes/3274601</v>
      </c>
    </row>
    <row r="232" spans="1:9" x14ac:dyDescent="0.25">
      <c r="A232" t="s">
        <v>343</v>
      </c>
      <c r="B232" t="s">
        <v>344</v>
      </c>
      <c r="C232">
        <v>3286336</v>
      </c>
      <c r="D232">
        <v>1</v>
      </c>
      <c r="E232">
        <v>1</v>
      </c>
      <c r="F232" t="s">
        <v>346</v>
      </c>
      <c r="G232" t="s">
        <v>17</v>
      </c>
      <c r="H232" t="s">
        <v>13</v>
      </c>
      <c r="I232" t="str">
        <f>HYPERLINK("https://launchpad.support.sap.com/#/notes/3286336")</f>
        <v>https://launchpad.support.sap.com/#/notes/3286336</v>
      </c>
    </row>
    <row r="233" spans="1:9" x14ac:dyDescent="0.25">
      <c r="A233" t="s">
        <v>343</v>
      </c>
      <c r="B233" t="s">
        <v>344</v>
      </c>
      <c r="C233">
        <v>3287840</v>
      </c>
      <c r="D233">
        <v>1</v>
      </c>
      <c r="E233">
        <v>1</v>
      </c>
      <c r="F233" t="s">
        <v>347</v>
      </c>
      <c r="G233" t="s">
        <v>21</v>
      </c>
      <c r="H233" t="s">
        <v>50</v>
      </c>
      <c r="I233" t="str">
        <f>HYPERLINK("https://launchpad.support.sap.com/#/notes/3287840")</f>
        <v>https://launchpad.support.sap.com/#/notes/3287840</v>
      </c>
    </row>
    <row r="234" spans="1:9" x14ac:dyDescent="0.25">
      <c r="A234" t="s">
        <v>348</v>
      </c>
      <c r="B234" t="s">
        <v>349</v>
      </c>
      <c r="C234">
        <v>3287497</v>
      </c>
      <c r="D234">
        <v>1</v>
      </c>
      <c r="E234">
        <v>1</v>
      </c>
      <c r="F234" t="s">
        <v>350</v>
      </c>
      <c r="G234" t="s">
        <v>12</v>
      </c>
      <c r="H234" t="s">
        <v>13</v>
      </c>
      <c r="I234" t="str">
        <f>HYPERLINK("https://launchpad.support.sap.com/#/notes/3287497")</f>
        <v>https://launchpad.support.sap.com/#/notes/3287497</v>
      </c>
    </row>
    <row r="235" spans="1:9" x14ac:dyDescent="0.25">
      <c r="A235" t="s">
        <v>351</v>
      </c>
      <c r="B235" t="s">
        <v>352</v>
      </c>
      <c r="C235">
        <v>3290139</v>
      </c>
      <c r="D235">
        <v>1</v>
      </c>
      <c r="E235">
        <v>1</v>
      </c>
      <c r="F235" t="s">
        <v>353</v>
      </c>
      <c r="G235" t="s">
        <v>17</v>
      </c>
      <c r="H235" t="s">
        <v>13</v>
      </c>
      <c r="I235" t="str">
        <f>HYPERLINK("https://launchpad.support.sap.com/#/notes/3290139")</f>
        <v>https://launchpad.support.sap.com/#/notes/3290139</v>
      </c>
    </row>
    <row r="236" spans="1:9" x14ac:dyDescent="0.25">
      <c r="A236" t="s">
        <v>351</v>
      </c>
      <c r="B236" t="s">
        <v>352</v>
      </c>
      <c r="C236">
        <v>3283954</v>
      </c>
      <c r="D236">
        <v>1</v>
      </c>
      <c r="E236">
        <v>1</v>
      </c>
      <c r="F236" t="s">
        <v>354</v>
      </c>
      <c r="G236" t="s">
        <v>12</v>
      </c>
      <c r="H236" t="s">
        <v>13</v>
      </c>
      <c r="I236" t="str">
        <f>HYPERLINK("https://launchpad.support.sap.com/#/notes/3283954")</f>
        <v>https://launchpad.support.sap.com/#/notes/3283954</v>
      </c>
    </row>
    <row r="237" spans="1:9" x14ac:dyDescent="0.25">
      <c r="A237" t="s">
        <v>355</v>
      </c>
      <c r="B237" t="s">
        <v>29</v>
      </c>
      <c r="C237">
        <v>3289162</v>
      </c>
      <c r="D237">
        <v>7</v>
      </c>
      <c r="E237">
        <v>7</v>
      </c>
      <c r="F237" t="s">
        <v>356</v>
      </c>
      <c r="G237" t="s">
        <v>17</v>
      </c>
      <c r="H237" t="s">
        <v>13</v>
      </c>
      <c r="I237" t="str">
        <f>HYPERLINK("https://launchpad.support.sap.com/#/notes/3289162")</f>
        <v>https://launchpad.support.sap.com/#/notes/3289162</v>
      </c>
    </row>
    <row r="238" spans="1:9" x14ac:dyDescent="0.25">
      <c r="A238" t="s">
        <v>355</v>
      </c>
      <c r="B238" t="s">
        <v>29</v>
      </c>
      <c r="C238">
        <v>3287849</v>
      </c>
      <c r="D238">
        <v>2</v>
      </c>
      <c r="E238">
        <v>2</v>
      </c>
      <c r="F238" t="s">
        <v>357</v>
      </c>
      <c r="G238" t="s">
        <v>17</v>
      </c>
      <c r="H238" t="s">
        <v>13</v>
      </c>
      <c r="I238" t="str">
        <f>HYPERLINK("https://launchpad.support.sap.com/#/notes/3287849")</f>
        <v>https://launchpad.support.sap.com/#/notes/3287849</v>
      </c>
    </row>
    <row r="239" spans="1:9" x14ac:dyDescent="0.25">
      <c r="A239" t="s">
        <v>355</v>
      </c>
      <c r="B239" t="s">
        <v>29</v>
      </c>
      <c r="C239">
        <v>3288670</v>
      </c>
      <c r="D239">
        <v>3</v>
      </c>
      <c r="E239">
        <v>3</v>
      </c>
      <c r="F239" t="s">
        <v>358</v>
      </c>
      <c r="G239" t="s">
        <v>12</v>
      </c>
      <c r="H239" t="s">
        <v>13</v>
      </c>
      <c r="I239" t="str">
        <f>HYPERLINK("https://launchpad.support.sap.com/#/notes/3288670")</f>
        <v>https://launchpad.support.sap.com/#/notes/3288670</v>
      </c>
    </row>
    <row r="240" spans="1:9" x14ac:dyDescent="0.25">
      <c r="A240" t="s">
        <v>359</v>
      </c>
      <c r="B240" t="s">
        <v>360</v>
      </c>
      <c r="C240">
        <v>2751257</v>
      </c>
      <c r="D240">
        <v>1</v>
      </c>
      <c r="E240">
        <v>1</v>
      </c>
      <c r="F240" t="s">
        <v>361</v>
      </c>
      <c r="G240" t="s">
        <v>17</v>
      </c>
      <c r="H240" t="s">
        <v>13</v>
      </c>
      <c r="I240" t="str">
        <f>HYPERLINK("https://launchpad.support.sap.com/#/notes/2751257")</f>
        <v>https://launchpad.support.sap.com/#/notes/2751257</v>
      </c>
    </row>
    <row r="241" spans="1:9" x14ac:dyDescent="0.25">
      <c r="A241" t="s">
        <v>362</v>
      </c>
      <c r="B241" t="s">
        <v>363</v>
      </c>
      <c r="C241">
        <v>3272706</v>
      </c>
      <c r="D241">
        <v>4</v>
      </c>
      <c r="E241">
        <v>4</v>
      </c>
      <c r="F241" t="s">
        <v>364</v>
      </c>
      <c r="G241" t="s">
        <v>17</v>
      </c>
      <c r="H241" t="s">
        <v>13</v>
      </c>
      <c r="I241" t="str">
        <f>HYPERLINK("https://launchpad.support.sap.com/#/notes/3272706")</f>
        <v>https://launchpad.support.sap.com/#/notes/3272706</v>
      </c>
    </row>
    <row r="242" spans="1:9" x14ac:dyDescent="0.25">
      <c r="A242" t="s">
        <v>365</v>
      </c>
      <c r="B242" t="s">
        <v>366</v>
      </c>
      <c r="C242">
        <v>3290963</v>
      </c>
      <c r="D242">
        <v>2</v>
      </c>
      <c r="E242">
        <v>2</v>
      </c>
      <c r="F242" t="s">
        <v>367</v>
      </c>
      <c r="G242" t="s">
        <v>17</v>
      </c>
      <c r="H242" t="s">
        <v>62</v>
      </c>
      <c r="I242" t="str">
        <f>HYPERLINK("https://launchpad.support.sap.com/#/notes/3290963")</f>
        <v>https://launchpad.support.sap.com/#/notes/3290963</v>
      </c>
    </row>
    <row r="243" spans="1:9" x14ac:dyDescent="0.25">
      <c r="A243" t="s">
        <v>365</v>
      </c>
      <c r="B243" t="s">
        <v>366</v>
      </c>
      <c r="C243">
        <v>3282935</v>
      </c>
      <c r="D243">
        <v>4</v>
      </c>
      <c r="E243">
        <v>4</v>
      </c>
      <c r="F243" t="s">
        <v>368</v>
      </c>
      <c r="G243" t="s">
        <v>17</v>
      </c>
      <c r="H243" t="s">
        <v>13</v>
      </c>
      <c r="I243" t="str">
        <f>HYPERLINK("https://launchpad.support.sap.com/#/notes/3282935")</f>
        <v>https://launchpad.support.sap.com/#/notes/3282935</v>
      </c>
    </row>
    <row r="244" spans="1:9" x14ac:dyDescent="0.25">
      <c r="A244" t="s">
        <v>365</v>
      </c>
      <c r="B244" t="s">
        <v>366</v>
      </c>
      <c r="C244">
        <v>3291594</v>
      </c>
      <c r="D244">
        <v>1</v>
      </c>
      <c r="E244">
        <v>1</v>
      </c>
      <c r="F244" t="s">
        <v>369</v>
      </c>
      <c r="G244" t="s">
        <v>21</v>
      </c>
      <c r="H244" t="s">
        <v>50</v>
      </c>
      <c r="I244" t="str">
        <f>HYPERLINK("https://launchpad.support.sap.com/#/notes/3291594")</f>
        <v>https://launchpad.support.sap.com/#/notes/3291594</v>
      </c>
    </row>
    <row r="245" spans="1:9" x14ac:dyDescent="0.25">
      <c r="A245" t="s">
        <v>365</v>
      </c>
      <c r="B245" t="s">
        <v>366</v>
      </c>
      <c r="C245">
        <v>3290962</v>
      </c>
      <c r="D245">
        <v>2</v>
      </c>
      <c r="E245">
        <v>2</v>
      </c>
      <c r="F245" t="s">
        <v>370</v>
      </c>
      <c r="G245" t="s">
        <v>17</v>
      </c>
      <c r="H245" t="s">
        <v>62</v>
      </c>
      <c r="I245" t="str">
        <f>HYPERLINK("https://launchpad.support.sap.com/#/notes/3290962")</f>
        <v>https://launchpad.support.sap.com/#/notes/3290962</v>
      </c>
    </row>
    <row r="246" spans="1:9" x14ac:dyDescent="0.25">
      <c r="A246" t="s">
        <v>365</v>
      </c>
      <c r="B246" t="s">
        <v>366</v>
      </c>
      <c r="C246">
        <v>3287412</v>
      </c>
      <c r="D246">
        <v>1</v>
      </c>
      <c r="E246">
        <v>1</v>
      </c>
      <c r="F246" t="s">
        <v>371</v>
      </c>
      <c r="G246" t="s">
        <v>21</v>
      </c>
      <c r="H246" t="s">
        <v>13</v>
      </c>
      <c r="I246" t="str">
        <f>HYPERLINK("https://launchpad.support.sap.com/#/notes/3287412")</f>
        <v>https://launchpad.support.sap.com/#/notes/3287412</v>
      </c>
    </row>
    <row r="247" spans="1:9" x14ac:dyDescent="0.25">
      <c r="A247" t="s">
        <v>365</v>
      </c>
      <c r="B247" t="s">
        <v>366</v>
      </c>
      <c r="C247">
        <v>3286648</v>
      </c>
      <c r="D247">
        <v>3</v>
      </c>
      <c r="E247">
        <v>3</v>
      </c>
      <c r="F247" t="s">
        <v>372</v>
      </c>
      <c r="G247" t="s">
        <v>17</v>
      </c>
      <c r="H247" t="s">
        <v>13</v>
      </c>
      <c r="I247" t="str">
        <f>HYPERLINK("https://launchpad.support.sap.com/#/notes/3286648")</f>
        <v>https://launchpad.support.sap.com/#/notes/3286648</v>
      </c>
    </row>
    <row r="248" spans="1:9" x14ac:dyDescent="0.25">
      <c r="A248" t="s">
        <v>365</v>
      </c>
      <c r="B248" t="s">
        <v>366</v>
      </c>
      <c r="C248">
        <v>3274306</v>
      </c>
      <c r="D248">
        <v>2</v>
      </c>
      <c r="E248">
        <v>2</v>
      </c>
      <c r="F248" t="s">
        <v>373</v>
      </c>
      <c r="G248" t="s">
        <v>17</v>
      </c>
      <c r="H248" t="s">
        <v>13</v>
      </c>
      <c r="I248" t="str">
        <f>HYPERLINK("https://launchpad.support.sap.com/#/notes/3274306")</f>
        <v>https://launchpad.support.sap.com/#/notes/3274306</v>
      </c>
    </row>
    <row r="249" spans="1:9" x14ac:dyDescent="0.25">
      <c r="A249" t="s">
        <v>374</v>
      </c>
      <c r="B249" t="s">
        <v>375</v>
      </c>
      <c r="C249">
        <v>3287609</v>
      </c>
      <c r="D249">
        <v>1</v>
      </c>
      <c r="E249">
        <v>1</v>
      </c>
      <c r="F249" t="s">
        <v>376</v>
      </c>
      <c r="G249" t="s">
        <v>12</v>
      </c>
      <c r="H249" t="s">
        <v>13</v>
      </c>
      <c r="I249" t="str">
        <f>HYPERLINK("https://launchpad.support.sap.com/#/notes/3287609")</f>
        <v>https://launchpad.support.sap.com/#/notes/3287609</v>
      </c>
    </row>
    <row r="250" spans="1:9" x14ac:dyDescent="0.25">
      <c r="A250" t="s">
        <v>374</v>
      </c>
      <c r="B250" t="s">
        <v>375</v>
      </c>
      <c r="C250">
        <v>3286307</v>
      </c>
      <c r="D250">
        <v>1</v>
      </c>
      <c r="E250">
        <v>1</v>
      </c>
      <c r="F250" t="s">
        <v>377</v>
      </c>
      <c r="G250" t="s">
        <v>12</v>
      </c>
      <c r="H250" t="s">
        <v>13</v>
      </c>
      <c r="I250" t="str">
        <f>HYPERLINK("https://launchpad.support.sap.com/#/notes/3286307")</f>
        <v>https://launchpad.support.sap.com/#/notes/3286307</v>
      </c>
    </row>
    <row r="251" spans="1:9" x14ac:dyDescent="0.25">
      <c r="A251" t="s">
        <v>374</v>
      </c>
      <c r="B251" t="s">
        <v>375</v>
      </c>
      <c r="C251">
        <v>3285889</v>
      </c>
      <c r="D251">
        <v>2</v>
      </c>
      <c r="E251">
        <v>2</v>
      </c>
      <c r="F251" t="s">
        <v>378</v>
      </c>
      <c r="G251" t="s">
        <v>12</v>
      </c>
      <c r="H251" t="s">
        <v>13</v>
      </c>
      <c r="I251" t="str">
        <f>HYPERLINK("https://launchpad.support.sap.com/#/notes/3285889")</f>
        <v>https://launchpad.support.sap.com/#/notes/3285889</v>
      </c>
    </row>
    <row r="252" spans="1:9" x14ac:dyDescent="0.25">
      <c r="A252" t="s">
        <v>374</v>
      </c>
      <c r="B252" t="s">
        <v>375</v>
      </c>
      <c r="C252">
        <v>3293074</v>
      </c>
      <c r="D252">
        <v>1</v>
      </c>
      <c r="E252">
        <v>1</v>
      </c>
      <c r="F252" t="s">
        <v>379</v>
      </c>
      <c r="G252" t="s">
        <v>12</v>
      </c>
      <c r="H252" t="s">
        <v>13</v>
      </c>
      <c r="I252" t="str">
        <f>HYPERLINK("https://launchpad.support.sap.com/#/notes/3293074")</f>
        <v>https://launchpad.support.sap.com/#/notes/3293074</v>
      </c>
    </row>
    <row r="253" spans="1:9" x14ac:dyDescent="0.25">
      <c r="A253" t="s">
        <v>374</v>
      </c>
      <c r="B253" t="s">
        <v>375</v>
      </c>
      <c r="C253">
        <v>3287114</v>
      </c>
      <c r="D253">
        <v>1</v>
      </c>
      <c r="E253">
        <v>1</v>
      </c>
      <c r="F253" t="s">
        <v>380</v>
      </c>
      <c r="G253" t="s">
        <v>21</v>
      </c>
      <c r="H253" t="s">
        <v>13</v>
      </c>
      <c r="I253" t="str">
        <f>HYPERLINK("https://launchpad.support.sap.com/#/notes/3287114")</f>
        <v>https://launchpad.support.sap.com/#/notes/3287114</v>
      </c>
    </row>
    <row r="254" spans="1:9" x14ac:dyDescent="0.25">
      <c r="A254" t="s">
        <v>381</v>
      </c>
      <c r="B254" t="s">
        <v>382</v>
      </c>
      <c r="C254">
        <v>3290750</v>
      </c>
      <c r="D254">
        <v>1</v>
      </c>
      <c r="E254">
        <v>1</v>
      </c>
      <c r="F254" t="s">
        <v>383</v>
      </c>
      <c r="G254" t="s">
        <v>17</v>
      </c>
      <c r="H254" t="s">
        <v>13</v>
      </c>
      <c r="I254" t="str">
        <f>HYPERLINK("https://launchpad.support.sap.com/#/notes/3290750")</f>
        <v>https://launchpad.support.sap.com/#/notes/3290750</v>
      </c>
    </row>
    <row r="255" spans="1:9" x14ac:dyDescent="0.25">
      <c r="A255" t="s">
        <v>381</v>
      </c>
      <c r="B255" t="s">
        <v>382</v>
      </c>
      <c r="C255">
        <v>3287074</v>
      </c>
      <c r="D255">
        <v>4</v>
      </c>
      <c r="E255">
        <v>4</v>
      </c>
      <c r="F255" t="s">
        <v>384</v>
      </c>
      <c r="G255" t="s">
        <v>21</v>
      </c>
      <c r="H255" t="s">
        <v>13</v>
      </c>
      <c r="I255" t="str">
        <f>HYPERLINK("https://launchpad.support.sap.com/#/notes/3287074")</f>
        <v>https://launchpad.support.sap.com/#/notes/3287074</v>
      </c>
    </row>
    <row r="256" spans="1:9" x14ac:dyDescent="0.25">
      <c r="A256" t="s">
        <v>381</v>
      </c>
      <c r="B256" t="s">
        <v>382</v>
      </c>
      <c r="C256">
        <v>3291223</v>
      </c>
      <c r="D256">
        <v>4</v>
      </c>
      <c r="E256">
        <v>4</v>
      </c>
      <c r="F256" t="s">
        <v>385</v>
      </c>
      <c r="G256" t="s">
        <v>17</v>
      </c>
      <c r="H256" t="s">
        <v>13</v>
      </c>
      <c r="I256" t="str">
        <f>HYPERLINK("https://launchpad.support.sap.com/#/notes/3291223")</f>
        <v>https://launchpad.support.sap.com/#/notes/3291223</v>
      </c>
    </row>
    <row r="257" spans="1:9" x14ac:dyDescent="0.25">
      <c r="A257" t="s">
        <v>381</v>
      </c>
      <c r="B257" t="s">
        <v>382</v>
      </c>
      <c r="C257">
        <v>3283235</v>
      </c>
      <c r="D257">
        <v>2</v>
      </c>
      <c r="E257">
        <v>2</v>
      </c>
      <c r="F257" t="s">
        <v>386</v>
      </c>
      <c r="G257" t="s">
        <v>21</v>
      </c>
      <c r="H257" t="s">
        <v>13</v>
      </c>
      <c r="I257" t="str">
        <f>HYPERLINK("https://launchpad.support.sap.com/#/notes/3283235")</f>
        <v>https://launchpad.support.sap.com/#/notes/3283235</v>
      </c>
    </row>
    <row r="258" spans="1:9" x14ac:dyDescent="0.25">
      <c r="A258" t="s">
        <v>381</v>
      </c>
      <c r="B258" t="s">
        <v>382</v>
      </c>
      <c r="C258">
        <v>3283869</v>
      </c>
      <c r="D258">
        <v>1</v>
      </c>
      <c r="E258">
        <v>1</v>
      </c>
      <c r="F258" t="s">
        <v>387</v>
      </c>
      <c r="G258" t="s">
        <v>17</v>
      </c>
      <c r="H258" t="s">
        <v>13</v>
      </c>
      <c r="I258" t="str">
        <f>HYPERLINK("https://launchpad.support.sap.com/#/notes/3283869")</f>
        <v>https://launchpad.support.sap.com/#/notes/3283869</v>
      </c>
    </row>
    <row r="259" spans="1:9" x14ac:dyDescent="0.25">
      <c r="A259" t="s">
        <v>381</v>
      </c>
      <c r="B259" t="s">
        <v>382</v>
      </c>
      <c r="C259">
        <v>3280404</v>
      </c>
      <c r="D259">
        <v>2</v>
      </c>
      <c r="E259">
        <v>2</v>
      </c>
      <c r="F259" t="s">
        <v>388</v>
      </c>
      <c r="G259" t="s">
        <v>17</v>
      </c>
      <c r="H259" t="s">
        <v>13</v>
      </c>
      <c r="I259" t="str">
        <f>HYPERLINK("https://launchpad.support.sap.com/#/notes/3280404")</f>
        <v>https://launchpad.support.sap.com/#/notes/3280404</v>
      </c>
    </row>
    <row r="260" spans="1:9" x14ac:dyDescent="0.25">
      <c r="A260" t="s">
        <v>381</v>
      </c>
      <c r="B260" t="s">
        <v>382</v>
      </c>
      <c r="C260">
        <v>3284224</v>
      </c>
      <c r="D260">
        <v>1</v>
      </c>
      <c r="E260">
        <v>1</v>
      </c>
      <c r="F260" t="s">
        <v>389</v>
      </c>
      <c r="G260" t="s">
        <v>17</v>
      </c>
      <c r="H260" t="s">
        <v>50</v>
      </c>
      <c r="I260" t="str">
        <f>HYPERLINK("https://launchpad.support.sap.com/#/notes/3284224")</f>
        <v>https://launchpad.support.sap.com/#/notes/3284224</v>
      </c>
    </row>
    <row r="261" spans="1:9" x14ac:dyDescent="0.25">
      <c r="A261" t="s">
        <v>390</v>
      </c>
      <c r="B261" t="s">
        <v>391</v>
      </c>
      <c r="C261">
        <v>3286871</v>
      </c>
      <c r="D261">
        <v>1</v>
      </c>
      <c r="E261">
        <v>1</v>
      </c>
      <c r="F261" t="s">
        <v>392</v>
      </c>
      <c r="G261" t="s">
        <v>17</v>
      </c>
      <c r="H261" t="s">
        <v>13</v>
      </c>
      <c r="I261" t="str">
        <f>HYPERLINK("https://launchpad.support.sap.com/#/notes/3286871")</f>
        <v>https://launchpad.support.sap.com/#/notes/3286871</v>
      </c>
    </row>
    <row r="262" spans="1:9" x14ac:dyDescent="0.25">
      <c r="A262" t="s">
        <v>393</v>
      </c>
      <c r="B262" t="s">
        <v>212</v>
      </c>
      <c r="C262">
        <v>3269510</v>
      </c>
      <c r="D262">
        <v>7</v>
      </c>
      <c r="E262">
        <v>7</v>
      </c>
      <c r="F262" t="s">
        <v>394</v>
      </c>
      <c r="G262" t="s">
        <v>17</v>
      </c>
      <c r="H262" t="s">
        <v>13</v>
      </c>
      <c r="I262" t="str">
        <f>HYPERLINK("https://launchpad.support.sap.com/#/notes/3269510")</f>
        <v>https://launchpad.support.sap.com/#/notes/3269510</v>
      </c>
    </row>
    <row r="263" spans="1:9" x14ac:dyDescent="0.25">
      <c r="A263" t="s">
        <v>395</v>
      </c>
      <c r="B263" t="s">
        <v>396</v>
      </c>
      <c r="C263">
        <v>3282201</v>
      </c>
      <c r="D263">
        <v>1</v>
      </c>
      <c r="E263">
        <v>1</v>
      </c>
      <c r="F263" t="s">
        <v>397</v>
      </c>
      <c r="G263" t="s">
        <v>21</v>
      </c>
      <c r="H263" t="s">
        <v>13</v>
      </c>
      <c r="I263" t="str">
        <f>HYPERLINK("https://launchpad.support.sap.com/#/notes/3282201")</f>
        <v>https://launchpad.support.sap.com/#/notes/3282201</v>
      </c>
    </row>
    <row r="264" spans="1:9" x14ac:dyDescent="0.25">
      <c r="A264" t="s">
        <v>395</v>
      </c>
      <c r="B264" t="s">
        <v>396</v>
      </c>
      <c r="C264">
        <v>3285433</v>
      </c>
      <c r="D264">
        <v>3</v>
      </c>
      <c r="E264">
        <v>3</v>
      </c>
      <c r="F264" t="s">
        <v>398</v>
      </c>
      <c r="G264" t="s">
        <v>17</v>
      </c>
      <c r="H264" t="s">
        <v>13</v>
      </c>
      <c r="I264" t="str">
        <f>HYPERLINK("https://launchpad.support.sap.com/#/notes/3285433")</f>
        <v>https://launchpad.support.sap.com/#/notes/3285433</v>
      </c>
    </row>
    <row r="265" spans="1:9" x14ac:dyDescent="0.25">
      <c r="A265" t="s">
        <v>395</v>
      </c>
      <c r="B265" t="s">
        <v>396</v>
      </c>
      <c r="C265">
        <v>3285021</v>
      </c>
      <c r="D265">
        <v>3</v>
      </c>
      <c r="E265">
        <v>3</v>
      </c>
      <c r="F265" t="s">
        <v>399</v>
      </c>
      <c r="G265" t="s">
        <v>17</v>
      </c>
      <c r="H265" t="s">
        <v>13</v>
      </c>
      <c r="I265" t="str">
        <f>HYPERLINK("https://launchpad.support.sap.com/#/notes/3285021")</f>
        <v>https://launchpad.support.sap.com/#/notes/3285021</v>
      </c>
    </row>
    <row r="266" spans="1:9" x14ac:dyDescent="0.25">
      <c r="A266" t="s">
        <v>395</v>
      </c>
      <c r="B266" t="s">
        <v>396</v>
      </c>
      <c r="C266">
        <v>3256159</v>
      </c>
      <c r="D266">
        <v>1</v>
      </c>
      <c r="E266">
        <v>1</v>
      </c>
      <c r="F266" t="s">
        <v>400</v>
      </c>
      <c r="G266" t="s">
        <v>21</v>
      </c>
      <c r="H266" t="s">
        <v>13</v>
      </c>
      <c r="I266" t="str">
        <f>HYPERLINK("https://launchpad.support.sap.com/#/notes/3256159")</f>
        <v>https://launchpad.support.sap.com/#/notes/3256159</v>
      </c>
    </row>
    <row r="267" spans="1:9" x14ac:dyDescent="0.25">
      <c r="A267" t="s">
        <v>395</v>
      </c>
      <c r="B267" t="s">
        <v>396</v>
      </c>
      <c r="C267">
        <v>3230681</v>
      </c>
      <c r="D267">
        <v>1</v>
      </c>
      <c r="E267">
        <v>1</v>
      </c>
      <c r="F267" t="s">
        <v>401</v>
      </c>
      <c r="G267" t="s">
        <v>21</v>
      </c>
      <c r="H267" t="s">
        <v>13</v>
      </c>
      <c r="I267" t="str">
        <f>HYPERLINK("https://launchpad.support.sap.com/#/notes/3230681")</f>
        <v>https://launchpad.support.sap.com/#/notes/3230681</v>
      </c>
    </row>
    <row r="268" spans="1:9" x14ac:dyDescent="0.25">
      <c r="A268" t="s">
        <v>402</v>
      </c>
      <c r="B268" t="s">
        <v>403</v>
      </c>
      <c r="C268">
        <v>3288704</v>
      </c>
      <c r="D268">
        <v>1</v>
      </c>
      <c r="E268">
        <v>1</v>
      </c>
      <c r="F268" t="s">
        <v>404</v>
      </c>
      <c r="G268" t="s">
        <v>21</v>
      </c>
      <c r="H268" t="s">
        <v>13</v>
      </c>
      <c r="I268" t="str">
        <f>HYPERLINK("https://launchpad.support.sap.com/#/notes/3288704")</f>
        <v>https://launchpad.support.sap.com/#/notes/3288704</v>
      </c>
    </row>
    <row r="269" spans="1:9" x14ac:dyDescent="0.25">
      <c r="A269" t="s">
        <v>402</v>
      </c>
      <c r="B269" t="s">
        <v>403</v>
      </c>
      <c r="C269">
        <v>3289641</v>
      </c>
      <c r="D269">
        <v>1</v>
      </c>
      <c r="E269">
        <v>1</v>
      </c>
      <c r="F269" t="s">
        <v>405</v>
      </c>
      <c r="G269" t="s">
        <v>12</v>
      </c>
      <c r="H269" t="s">
        <v>13</v>
      </c>
      <c r="I269" t="str">
        <f>HYPERLINK("https://launchpad.support.sap.com/#/notes/3289641")</f>
        <v>https://launchpad.support.sap.com/#/notes/3289641</v>
      </c>
    </row>
    <row r="270" spans="1:9" x14ac:dyDescent="0.25">
      <c r="A270" t="s">
        <v>402</v>
      </c>
      <c r="B270" t="s">
        <v>403</v>
      </c>
      <c r="C270">
        <v>3288653</v>
      </c>
      <c r="D270">
        <v>1</v>
      </c>
      <c r="E270">
        <v>1</v>
      </c>
      <c r="F270" t="s">
        <v>406</v>
      </c>
      <c r="G270" t="s">
        <v>21</v>
      </c>
      <c r="H270" t="s">
        <v>50</v>
      </c>
      <c r="I270" t="str">
        <f>HYPERLINK("https://launchpad.support.sap.com/#/notes/3288653")</f>
        <v>https://launchpad.support.sap.com/#/notes/3288653</v>
      </c>
    </row>
    <row r="271" spans="1:9" x14ac:dyDescent="0.25">
      <c r="A271" t="s">
        <v>402</v>
      </c>
      <c r="B271" t="s">
        <v>403</v>
      </c>
      <c r="C271">
        <v>3285948</v>
      </c>
      <c r="D271">
        <v>2</v>
      </c>
      <c r="E271">
        <v>2</v>
      </c>
      <c r="F271" t="s">
        <v>407</v>
      </c>
      <c r="G271" t="s">
        <v>17</v>
      </c>
      <c r="H271" t="s">
        <v>13</v>
      </c>
      <c r="I271" t="str">
        <f>HYPERLINK("https://launchpad.support.sap.com/#/notes/3285948")</f>
        <v>https://launchpad.support.sap.com/#/notes/3285948</v>
      </c>
    </row>
    <row r="272" spans="1:9" x14ac:dyDescent="0.25">
      <c r="A272" t="s">
        <v>408</v>
      </c>
      <c r="B272" t="s">
        <v>409</v>
      </c>
      <c r="C272">
        <v>3289022</v>
      </c>
      <c r="D272">
        <v>1</v>
      </c>
      <c r="E272">
        <v>1</v>
      </c>
      <c r="F272" t="s">
        <v>410</v>
      </c>
      <c r="G272" t="s">
        <v>17</v>
      </c>
      <c r="H272" t="s">
        <v>13</v>
      </c>
      <c r="I272" t="str">
        <f>HYPERLINK("https://launchpad.support.sap.com/#/notes/3289022")</f>
        <v>https://launchpad.support.sap.com/#/notes/3289022</v>
      </c>
    </row>
    <row r="273" spans="1:9" x14ac:dyDescent="0.25">
      <c r="A273" t="s">
        <v>408</v>
      </c>
      <c r="B273" t="s">
        <v>409</v>
      </c>
      <c r="C273">
        <v>3290377</v>
      </c>
      <c r="D273">
        <v>1</v>
      </c>
      <c r="E273">
        <v>1</v>
      </c>
      <c r="F273" t="s">
        <v>411</v>
      </c>
      <c r="G273" t="s">
        <v>17</v>
      </c>
      <c r="H273" t="s">
        <v>13</v>
      </c>
      <c r="I273" t="str">
        <f>HYPERLINK("https://launchpad.support.sap.com/#/notes/3290377")</f>
        <v>https://launchpad.support.sap.com/#/notes/3290377</v>
      </c>
    </row>
    <row r="274" spans="1:9" x14ac:dyDescent="0.25">
      <c r="A274" t="s">
        <v>408</v>
      </c>
      <c r="B274" t="s">
        <v>409</v>
      </c>
      <c r="C274">
        <v>3292841</v>
      </c>
      <c r="D274">
        <v>1</v>
      </c>
      <c r="E274">
        <v>1</v>
      </c>
      <c r="F274" t="s">
        <v>412</v>
      </c>
      <c r="G274" t="s">
        <v>12</v>
      </c>
      <c r="H274" t="s">
        <v>13</v>
      </c>
      <c r="I274" t="str">
        <f>HYPERLINK("https://launchpad.support.sap.com/#/notes/3292841")</f>
        <v>https://launchpad.support.sap.com/#/notes/3292841</v>
      </c>
    </row>
    <row r="275" spans="1:9" x14ac:dyDescent="0.25">
      <c r="A275" t="s">
        <v>408</v>
      </c>
      <c r="B275" t="s">
        <v>409</v>
      </c>
      <c r="C275">
        <v>3287436</v>
      </c>
      <c r="D275">
        <v>1</v>
      </c>
      <c r="E275">
        <v>1</v>
      </c>
      <c r="F275" t="s">
        <v>413</v>
      </c>
      <c r="G275" t="s">
        <v>17</v>
      </c>
      <c r="H275" t="s">
        <v>13</v>
      </c>
      <c r="I275" t="str">
        <f>HYPERLINK("https://launchpad.support.sap.com/#/notes/3287436")</f>
        <v>https://launchpad.support.sap.com/#/notes/3287436</v>
      </c>
    </row>
    <row r="276" spans="1:9" x14ac:dyDescent="0.25">
      <c r="A276" t="s">
        <v>408</v>
      </c>
      <c r="B276" t="s">
        <v>409</v>
      </c>
      <c r="C276">
        <v>3287681</v>
      </c>
      <c r="D276">
        <v>1</v>
      </c>
      <c r="E276">
        <v>1</v>
      </c>
      <c r="F276" t="s">
        <v>414</v>
      </c>
      <c r="G276" t="s">
        <v>17</v>
      </c>
      <c r="H276" t="s">
        <v>13</v>
      </c>
      <c r="I276" t="str">
        <f>HYPERLINK("https://launchpad.support.sap.com/#/notes/3287681")</f>
        <v>https://launchpad.support.sap.com/#/notes/3287681</v>
      </c>
    </row>
    <row r="277" spans="1:9" x14ac:dyDescent="0.25">
      <c r="A277" t="s">
        <v>408</v>
      </c>
      <c r="B277" t="s">
        <v>409</v>
      </c>
      <c r="C277">
        <v>3284604</v>
      </c>
      <c r="D277">
        <v>1</v>
      </c>
      <c r="E277">
        <v>1</v>
      </c>
      <c r="F277" t="s">
        <v>415</v>
      </c>
      <c r="G277" t="s">
        <v>12</v>
      </c>
      <c r="H277" t="s">
        <v>13</v>
      </c>
      <c r="I277" t="str">
        <f>HYPERLINK("https://launchpad.support.sap.com/#/notes/3284604")</f>
        <v>https://launchpad.support.sap.com/#/notes/3284604</v>
      </c>
    </row>
    <row r="278" spans="1:9" x14ac:dyDescent="0.25">
      <c r="A278" t="s">
        <v>408</v>
      </c>
      <c r="B278" t="s">
        <v>409</v>
      </c>
      <c r="C278">
        <v>3288339</v>
      </c>
      <c r="D278">
        <v>2</v>
      </c>
      <c r="E278">
        <v>2</v>
      </c>
      <c r="F278" t="s">
        <v>416</v>
      </c>
      <c r="G278" t="s">
        <v>21</v>
      </c>
      <c r="H278" t="s">
        <v>13</v>
      </c>
      <c r="I278" t="str">
        <f>HYPERLINK("https://launchpad.support.sap.com/#/notes/3288339")</f>
        <v>https://launchpad.support.sap.com/#/notes/3288339</v>
      </c>
    </row>
    <row r="279" spans="1:9" x14ac:dyDescent="0.25">
      <c r="A279" t="s">
        <v>408</v>
      </c>
      <c r="B279" t="s">
        <v>409</v>
      </c>
      <c r="C279">
        <v>3290344</v>
      </c>
      <c r="D279">
        <v>1</v>
      </c>
      <c r="E279">
        <v>1</v>
      </c>
      <c r="F279" t="s">
        <v>417</v>
      </c>
      <c r="G279" t="s">
        <v>17</v>
      </c>
      <c r="H279" t="s">
        <v>13</v>
      </c>
      <c r="I279" t="str">
        <f>HYPERLINK("https://launchpad.support.sap.com/#/notes/3290344")</f>
        <v>https://launchpad.support.sap.com/#/notes/3290344</v>
      </c>
    </row>
    <row r="280" spans="1:9" x14ac:dyDescent="0.25">
      <c r="A280" t="s">
        <v>408</v>
      </c>
      <c r="B280" t="s">
        <v>409</v>
      </c>
      <c r="C280">
        <v>3288391</v>
      </c>
      <c r="D280">
        <v>1</v>
      </c>
      <c r="E280">
        <v>1</v>
      </c>
      <c r="F280" t="s">
        <v>418</v>
      </c>
      <c r="G280" t="s">
        <v>17</v>
      </c>
      <c r="H280" t="s">
        <v>13</v>
      </c>
      <c r="I280" t="str">
        <f>HYPERLINK("https://launchpad.support.sap.com/#/notes/3288391")</f>
        <v>https://launchpad.support.sap.com/#/notes/3288391</v>
      </c>
    </row>
    <row r="281" spans="1:9" x14ac:dyDescent="0.25">
      <c r="A281" t="s">
        <v>419</v>
      </c>
      <c r="B281" t="s">
        <v>420</v>
      </c>
      <c r="C281">
        <v>3264709</v>
      </c>
      <c r="D281">
        <v>3</v>
      </c>
      <c r="E281">
        <v>3</v>
      </c>
      <c r="F281" t="s">
        <v>421</v>
      </c>
      <c r="G281" t="s">
        <v>17</v>
      </c>
      <c r="H281" t="s">
        <v>13</v>
      </c>
      <c r="I281" t="str">
        <f>HYPERLINK("https://launchpad.support.sap.com/#/notes/3264709")</f>
        <v>https://launchpad.support.sap.com/#/notes/3264709</v>
      </c>
    </row>
    <row r="282" spans="1:9" x14ac:dyDescent="0.25">
      <c r="A282" t="s">
        <v>419</v>
      </c>
      <c r="B282" t="s">
        <v>420</v>
      </c>
      <c r="C282">
        <v>3276289</v>
      </c>
      <c r="D282">
        <v>2</v>
      </c>
      <c r="E282">
        <v>2</v>
      </c>
      <c r="F282" t="s">
        <v>422</v>
      </c>
      <c r="G282" t="s">
        <v>17</v>
      </c>
      <c r="H282" t="s">
        <v>13</v>
      </c>
      <c r="I282" t="str">
        <f>HYPERLINK("https://launchpad.support.sap.com/#/notes/3276289")</f>
        <v>https://launchpad.support.sap.com/#/notes/3276289</v>
      </c>
    </row>
    <row r="283" spans="1:9" x14ac:dyDescent="0.25">
      <c r="A283" t="s">
        <v>419</v>
      </c>
      <c r="B283" t="s">
        <v>420</v>
      </c>
      <c r="C283">
        <v>3267047</v>
      </c>
      <c r="D283">
        <v>2</v>
      </c>
      <c r="E283">
        <v>2</v>
      </c>
      <c r="F283" t="s">
        <v>423</v>
      </c>
      <c r="G283" t="s">
        <v>21</v>
      </c>
      <c r="H283" t="s">
        <v>50</v>
      </c>
      <c r="I283" t="str">
        <f>HYPERLINK("https://launchpad.support.sap.com/#/notes/3267047")</f>
        <v>https://launchpad.support.sap.com/#/notes/3267047</v>
      </c>
    </row>
    <row r="284" spans="1:9" x14ac:dyDescent="0.25">
      <c r="A284" t="s">
        <v>419</v>
      </c>
      <c r="B284" t="s">
        <v>420</v>
      </c>
      <c r="C284">
        <v>3285630</v>
      </c>
      <c r="D284">
        <v>3</v>
      </c>
      <c r="E284">
        <v>3</v>
      </c>
      <c r="F284" t="s">
        <v>424</v>
      </c>
      <c r="G284" t="s">
        <v>17</v>
      </c>
      <c r="H284" t="s">
        <v>50</v>
      </c>
      <c r="I284" t="str">
        <f>HYPERLINK("https://launchpad.support.sap.com/#/notes/3285630")</f>
        <v>https://launchpad.support.sap.com/#/notes/3285630</v>
      </c>
    </row>
    <row r="285" spans="1:9" x14ac:dyDescent="0.25">
      <c r="A285" t="s">
        <v>419</v>
      </c>
      <c r="B285" t="s">
        <v>420</v>
      </c>
      <c r="C285">
        <v>3274603</v>
      </c>
      <c r="D285">
        <v>2</v>
      </c>
      <c r="E285">
        <v>2</v>
      </c>
      <c r="F285" t="s">
        <v>425</v>
      </c>
      <c r="G285" t="s">
        <v>17</v>
      </c>
      <c r="H285" t="s">
        <v>13</v>
      </c>
      <c r="I285" t="str">
        <f>HYPERLINK("https://launchpad.support.sap.com/#/notes/3274603")</f>
        <v>https://launchpad.support.sap.com/#/notes/3274603</v>
      </c>
    </row>
    <row r="286" spans="1:9" x14ac:dyDescent="0.25">
      <c r="A286" t="s">
        <v>426</v>
      </c>
      <c r="B286" t="s">
        <v>427</v>
      </c>
      <c r="C286">
        <v>3265203</v>
      </c>
      <c r="D286">
        <v>2</v>
      </c>
      <c r="E286">
        <v>2</v>
      </c>
      <c r="F286" t="s">
        <v>428</v>
      </c>
      <c r="G286" t="s">
        <v>17</v>
      </c>
      <c r="H286" t="s">
        <v>13</v>
      </c>
      <c r="I286" t="str">
        <f>HYPERLINK("https://launchpad.support.sap.com/#/notes/3265203")</f>
        <v>https://launchpad.support.sap.com/#/notes/3265203</v>
      </c>
    </row>
    <row r="287" spans="1:9" x14ac:dyDescent="0.25">
      <c r="A287" t="s">
        <v>426</v>
      </c>
      <c r="B287" t="s">
        <v>427</v>
      </c>
      <c r="C287">
        <v>3288403</v>
      </c>
      <c r="D287">
        <v>2</v>
      </c>
      <c r="E287">
        <v>2</v>
      </c>
      <c r="F287" t="s">
        <v>429</v>
      </c>
      <c r="G287" t="s">
        <v>21</v>
      </c>
      <c r="H287" t="s">
        <v>13</v>
      </c>
      <c r="I287" t="str">
        <f>HYPERLINK("https://launchpad.support.sap.com/#/notes/3288403")</f>
        <v>https://launchpad.support.sap.com/#/notes/3288403</v>
      </c>
    </row>
    <row r="288" spans="1:9" x14ac:dyDescent="0.25">
      <c r="A288" t="s">
        <v>426</v>
      </c>
      <c r="B288" t="s">
        <v>427</v>
      </c>
      <c r="C288">
        <v>3264837</v>
      </c>
      <c r="D288">
        <v>6</v>
      </c>
      <c r="E288">
        <v>6</v>
      </c>
      <c r="F288" t="s">
        <v>430</v>
      </c>
      <c r="G288" t="s">
        <v>17</v>
      </c>
      <c r="H288" t="s">
        <v>13</v>
      </c>
      <c r="I288" t="str">
        <f>HYPERLINK("https://launchpad.support.sap.com/#/notes/3264837")</f>
        <v>https://launchpad.support.sap.com/#/notes/3264837</v>
      </c>
    </row>
    <row r="289" spans="1:9" x14ac:dyDescent="0.25">
      <c r="A289" t="s">
        <v>426</v>
      </c>
      <c r="B289" t="s">
        <v>427</v>
      </c>
      <c r="C289">
        <v>3267926</v>
      </c>
      <c r="D289">
        <v>5</v>
      </c>
      <c r="E289">
        <v>5</v>
      </c>
      <c r="F289" t="s">
        <v>431</v>
      </c>
      <c r="G289" t="s">
        <v>21</v>
      </c>
      <c r="H289" t="s">
        <v>50</v>
      </c>
      <c r="I289" t="str">
        <f>HYPERLINK("https://launchpad.support.sap.com/#/notes/3267926")</f>
        <v>https://launchpad.support.sap.com/#/notes/3267926</v>
      </c>
    </row>
    <row r="290" spans="1:9" x14ac:dyDescent="0.25">
      <c r="A290" t="s">
        <v>432</v>
      </c>
      <c r="B290" t="s">
        <v>33</v>
      </c>
      <c r="C290">
        <v>3292561</v>
      </c>
      <c r="D290">
        <v>3</v>
      </c>
      <c r="E290">
        <v>3</v>
      </c>
      <c r="F290" t="s">
        <v>433</v>
      </c>
      <c r="G290" t="s">
        <v>21</v>
      </c>
      <c r="H290" t="s">
        <v>13</v>
      </c>
      <c r="I290" t="str">
        <f>HYPERLINK("https://launchpad.support.sap.com/#/notes/3292561")</f>
        <v>https://launchpad.support.sap.com/#/notes/3292561</v>
      </c>
    </row>
    <row r="291" spans="1:9" x14ac:dyDescent="0.25">
      <c r="A291" t="s">
        <v>434</v>
      </c>
      <c r="B291" t="s">
        <v>435</v>
      </c>
      <c r="C291">
        <v>3290924</v>
      </c>
      <c r="D291">
        <v>2</v>
      </c>
      <c r="E291">
        <v>2</v>
      </c>
      <c r="F291" t="s">
        <v>436</v>
      </c>
      <c r="G291" t="s">
        <v>21</v>
      </c>
      <c r="H291" t="s">
        <v>13</v>
      </c>
      <c r="I291" t="str">
        <f>HYPERLINK("https://launchpad.support.sap.com/#/notes/3290924")</f>
        <v>https://launchpad.support.sap.com/#/notes/3290924</v>
      </c>
    </row>
    <row r="292" spans="1:9" x14ac:dyDescent="0.25">
      <c r="A292" t="s">
        <v>434</v>
      </c>
      <c r="B292" t="s">
        <v>435</v>
      </c>
      <c r="C292">
        <v>3287403</v>
      </c>
      <c r="D292">
        <v>4</v>
      </c>
      <c r="E292">
        <v>4</v>
      </c>
      <c r="F292" t="s">
        <v>437</v>
      </c>
      <c r="G292" t="s">
        <v>17</v>
      </c>
      <c r="H292" t="s">
        <v>13</v>
      </c>
      <c r="I292" t="str">
        <f>HYPERLINK("https://launchpad.support.sap.com/#/notes/3287403")</f>
        <v>https://launchpad.support.sap.com/#/notes/3287403</v>
      </c>
    </row>
    <row r="293" spans="1:9" x14ac:dyDescent="0.25">
      <c r="A293" t="s">
        <v>434</v>
      </c>
      <c r="B293" t="s">
        <v>435</v>
      </c>
      <c r="C293">
        <v>3288808</v>
      </c>
      <c r="D293">
        <v>2</v>
      </c>
      <c r="E293">
        <v>2</v>
      </c>
      <c r="F293" t="s">
        <v>438</v>
      </c>
      <c r="G293" t="s">
        <v>17</v>
      </c>
      <c r="H293" t="s">
        <v>13</v>
      </c>
      <c r="I293" t="str">
        <f>HYPERLINK("https://launchpad.support.sap.com/#/notes/3288808")</f>
        <v>https://launchpad.support.sap.com/#/notes/3288808</v>
      </c>
    </row>
    <row r="294" spans="1:9" x14ac:dyDescent="0.25">
      <c r="A294" t="s">
        <v>439</v>
      </c>
      <c r="B294" t="s">
        <v>440</v>
      </c>
      <c r="C294">
        <v>3290467</v>
      </c>
      <c r="D294">
        <v>2</v>
      </c>
      <c r="E294">
        <v>2</v>
      </c>
      <c r="F294" t="s">
        <v>441</v>
      </c>
      <c r="G294" t="s">
        <v>21</v>
      </c>
      <c r="H294" t="s">
        <v>13</v>
      </c>
      <c r="I294" t="str">
        <f>HYPERLINK("https://launchpad.support.sap.com/#/notes/3290467")</f>
        <v>https://launchpad.support.sap.com/#/notes/3290467</v>
      </c>
    </row>
    <row r="295" spans="1:9" x14ac:dyDescent="0.25">
      <c r="A295" t="s">
        <v>439</v>
      </c>
      <c r="B295" t="s">
        <v>440</v>
      </c>
      <c r="C295">
        <v>3289522</v>
      </c>
      <c r="D295">
        <v>1</v>
      </c>
      <c r="E295">
        <v>1</v>
      </c>
      <c r="F295" t="s">
        <v>442</v>
      </c>
      <c r="G295" t="s">
        <v>17</v>
      </c>
      <c r="H295" t="s">
        <v>13</v>
      </c>
      <c r="I295" t="str">
        <f>HYPERLINK("https://launchpad.support.sap.com/#/notes/3289522")</f>
        <v>https://launchpad.support.sap.com/#/notes/3289522</v>
      </c>
    </row>
    <row r="296" spans="1:9" x14ac:dyDescent="0.25">
      <c r="A296" t="s">
        <v>439</v>
      </c>
      <c r="B296" t="s">
        <v>440</v>
      </c>
      <c r="C296">
        <v>3288409</v>
      </c>
      <c r="D296">
        <v>2</v>
      </c>
      <c r="E296">
        <v>2</v>
      </c>
      <c r="F296" t="s">
        <v>443</v>
      </c>
      <c r="G296" t="s">
        <v>17</v>
      </c>
      <c r="H296" t="s">
        <v>13</v>
      </c>
      <c r="I296" t="str">
        <f>HYPERLINK("https://launchpad.support.sap.com/#/notes/3288409")</f>
        <v>https://launchpad.support.sap.com/#/notes/3288409</v>
      </c>
    </row>
    <row r="297" spans="1:9" x14ac:dyDescent="0.25">
      <c r="A297" t="s">
        <v>439</v>
      </c>
      <c r="B297" t="s">
        <v>440</v>
      </c>
      <c r="C297">
        <v>3264930</v>
      </c>
      <c r="D297">
        <v>6</v>
      </c>
      <c r="E297">
        <v>6</v>
      </c>
      <c r="F297" t="s">
        <v>444</v>
      </c>
      <c r="G297" t="s">
        <v>17</v>
      </c>
      <c r="H297" t="s">
        <v>13</v>
      </c>
      <c r="I297" t="str">
        <f>HYPERLINK("https://launchpad.support.sap.com/#/notes/3264930")</f>
        <v>https://launchpad.support.sap.com/#/notes/3264930</v>
      </c>
    </row>
    <row r="298" spans="1:9" x14ac:dyDescent="0.25">
      <c r="A298" t="s">
        <v>439</v>
      </c>
      <c r="B298" t="s">
        <v>440</v>
      </c>
      <c r="C298">
        <v>3291631</v>
      </c>
      <c r="D298">
        <v>1</v>
      </c>
      <c r="E298">
        <v>1</v>
      </c>
      <c r="F298" t="s">
        <v>445</v>
      </c>
      <c r="G298" t="s">
        <v>21</v>
      </c>
      <c r="H298" t="s">
        <v>13</v>
      </c>
      <c r="I298" t="str">
        <f>HYPERLINK("https://launchpad.support.sap.com/#/notes/3291631")</f>
        <v>https://launchpad.support.sap.com/#/notes/3291631</v>
      </c>
    </row>
    <row r="299" spans="1:9" x14ac:dyDescent="0.25">
      <c r="A299" t="s">
        <v>439</v>
      </c>
      <c r="B299" t="s">
        <v>440</v>
      </c>
      <c r="C299">
        <v>3285555</v>
      </c>
      <c r="D299">
        <v>1</v>
      </c>
      <c r="E299">
        <v>1</v>
      </c>
      <c r="F299" t="s">
        <v>446</v>
      </c>
      <c r="G299" t="s">
        <v>12</v>
      </c>
      <c r="H299" t="s">
        <v>13</v>
      </c>
      <c r="I299" t="str">
        <f>HYPERLINK("https://launchpad.support.sap.com/#/notes/3285555")</f>
        <v>https://launchpad.support.sap.com/#/notes/3285555</v>
      </c>
    </row>
    <row r="300" spans="1:9" x14ac:dyDescent="0.25">
      <c r="A300" t="s">
        <v>439</v>
      </c>
      <c r="B300" t="s">
        <v>440</v>
      </c>
      <c r="C300">
        <v>3289000</v>
      </c>
      <c r="D300">
        <v>2</v>
      </c>
      <c r="E300">
        <v>2</v>
      </c>
      <c r="F300" t="s">
        <v>447</v>
      </c>
      <c r="G300" t="s">
        <v>17</v>
      </c>
      <c r="H300" t="s">
        <v>13</v>
      </c>
      <c r="I300" t="str">
        <f>HYPERLINK("https://launchpad.support.sap.com/#/notes/3289000")</f>
        <v>https://launchpad.support.sap.com/#/notes/3289000</v>
      </c>
    </row>
    <row r="301" spans="1:9" x14ac:dyDescent="0.25">
      <c r="A301" t="s">
        <v>439</v>
      </c>
      <c r="B301" t="s">
        <v>440</v>
      </c>
      <c r="C301">
        <v>3287928</v>
      </c>
      <c r="D301">
        <v>2</v>
      </c>
      <c r="E301">
        <v>2</v>
      </c>
      <c r="F301" t="s">
        <v>448</v>
      </c>
      <c r="G301" t="s">
        <v>17</v>
      </c>
      <c r="H301" t="s">
        <v>13</v>
      </c>
      <c r="I301" t="str">
        <f>HYPERLINK("https://launchpad.support.sap.com/#/notes/3287928")</f>
        <v>https://launchpad.support.sap.com/#/notes/3287928</v>
      </c>
    </row>
    <row r="302" spans="1:9" x14ac:dyDescent="0.25">
      <c r="A302" t="s">
        <v>439</v>
      </c>
      <c r="B302" t="s">
        <v>440</v>
      </c>
      <c r="C302">
        <v>3291958</v>
      </c>
      <c r="D302">
        <v>2</v>
      </c>
      <c r="E302">
        <v>2</v>
      </c>
      <c r="F302" t="s">
        <v>449</v>
      </c>
      <c r="G302" t="s">
        <v>17</v>
      </c>
      <c r="H302" t="s">
        <v>13</v>
      </c>
      <c r="I302" t="str">
        <f>HYPERLINK("https://launchpad.support.sap.com/#/notes/3291958")</f>
        <v>https://launchpad.support.sap.com/#/notes/3291958</v>
      </c>
    </row>
    <row r="303" spans="1:9" x14ac:dyDescent="0.25">
      <c r="A303" t="s">
        <v>439</v>
      </c>
      <c r="B303" t="s">
        <v>440</v>
      </c>
      <c r="C303">
        <v>3286887</v>
      </c>
      <c r="D303">
        <v>5</v>
      </c>
      <c r="E303">
        <v>5</v>
      </c>
      <c r="F303" t="s">
        <v>450</v>
      </c>
      <c r="G303" t="s">
        <v>21</v>
      </c>
      <c r="H303" t="s">
        <v>13</v>
      </c>
      <c r="I303" t="str">
        <f>HYPERLINK("https://launchpad.support.sap.com/#/notes/3286887")</f>
        <v>https://launchpad.support.sap.com/#/notes/3286887</v>
      </c>
    </row>
    <row r="304" spans="1:9" x14ac:dyDescent="0.25">
      <c r="A304" t="s">
        <v>439</v>
      </c>
      <c r="B304" t="s">
        <v>440</v>
      </c>
      <c r="C304">
        <v>3289192</v>
      </c>
      <c r="D304">
        <v>1</v>
      </c>
      <c r="E304">
        <v>1</v>
      </c>
      <c r="F304" t="s">
        <v>451</v>
      </c>
      <c r="G304" t="s">
        <v>21</v>
      </c>
      <c r="H304" t="s">
        <v>13</v>
      </c>
      <c r="I304" t="str">
        <f>HYPERLINK("https://launchpad.support.sap.com/#/notes/3289192")</f>
        <v>https://launchpad.support.sap.com/#/notes/3289192</v>
      </c>
    </row>
    <row r="305" spans="1:9" x14ac:dyDescent="0.25">
      <c r="A305" t="s">
        <v>452</v>
      </c>
      <c r="B305" t="s">
        <v>453</v>
      </c>
      <c r="C305">
        <v>3290415</v>
      </c>
      <c r="D305">
        <v>1</v>
      </c>
      <c r="E305">
        <v>1</v>
      </c>
      <c r="F305" t="s">
        <v>454</v>
      </c>
      <c r="G305" t="s">
        <v>17</v>
      </c>
      <c r="H305" t="s">
        <v>13</v>
      </c>
      <c r="I305" t="str">
        <f>HYPERLINK("https://launchpad.support.sap.com/#/notes/3290415")</f>
        <v>https://launchpad.support.sap.com/#/notes/3290415</v>
      </c>
    </row>
    <row r="306" spans="1:9" x14ac:dyDescent="0.25">
      <c r="A306" t="s">
        <v>452</v>
      </c>
      <c r="B306" t="s">
        <v>453</v>
      </c>
      <c r="C306">
        <v>3286502</v>
      </c>
      <c r="D306">
        <v>2</v>
      </c>
      <c r="E306">
        <v>2</v>
      </c>
      <c r="F306" t="s">
        <v>455</v>
      </c>
      <c r="G306" t="s">
        <v>17</v>
      </c>
      <c r="H306" t="s">
        <v>13</v>
      </c>
      <c r="I306" t="str">
        <f>HYPERLINK("https://launchpad.support.sap.com/#/notes/3286502")</f>
        <v>https://launchpad.support.sap.com/#/notes/3286502</v>
      </c>
    </row>
    <row r="307" spans="1:9" x14ac:dyDescent="0.25">
      <c r="A307" t="s">
        <v>452</v>
      </c>
      <c r="B307" t="s">
        <v>453</v>
      </c>
      <c r="C307">
        <v>3290273</v>
      </c>
      <c r="D307">
        <v>1</v>
      </c>
      <c r="E307">
        <v>1</v>
      </c>
      <c r="F307" t="s">
        <v>456</v>
      </c>
      <c r="G307" t="s">
        <v>17</v>
      </c>
      <c r="H307" t="s">
        <v>13</v>
      </c>
      <c r="I307" t="str">
        <f>HYPERLINK("https://launchpad.support.sap.com/#/notes/3290273")</f>
        <v>https://launchpad.support.sap.com/#/notes/3290273</v>
      </c>
    </row>
    <row r="308" spans="1:9" x14ac:dyDescent="0.25">
      <c r="A308" t="s">
        <v>452</v>
      </c>
      <c r="B308" t="s">
        <v>453</v>
      </c>
      <c r="C308">
        <v>3288584</v>
      </c>
      <c r="D308">
        <v>4</v>
      </c>
      <c r="E308">
        <v>4</v>
      </c>
      <c r="F308" t="s">
        <v>457</v>
      </c>
      <c r="G308" t="s">
        <v>21</v>
      </c>
      <c r="H308" t="s">
        <v>13</v>
      </c>
      <c r="I308" t="str">
        <f>HYPERLINK("https://launchpad.support.sap.com/#/notes/3288584")</f>
        <v>https://launchpad.support.sap.com/#/notes/3288584</v>
      </c>
    </row>
    <row r="309" spans="1:9" x14ac:dyDescent="0.25">
      <c r="A309" t="s">
        <v>452</v>
      </c>
      <c r="B309" t="s">
        <v>453</v>
      </c>
      <c r="C309">
        <v>3291800</v>
      </c>
      <c r="D309">
        <v>6</v>
      </c>
      <c r="E309">
        <v>6</v>
      </c>
      <c r="F309" t="s">
        <v>458</v>
      </c>
      <c r="G309" t="s">
        <v>17</v>
      </c>
      <c r="H309" t="s">
        <v>13</v>
      </c>
      <c r="I309" t="str">
        <f>HYPERLINK("https://launchpad.support.sap.com/#/notes/3291800")</f>
        <v>https://launchpad.support.sap.com/#/notes/3291800</v>
      </c>
    </row>
    <row r="310" spans="1:9" x14ac:dyDescent="0.25">
      <c r="A310" t="s">
        <v>452</v>
      </c>
      <c r="B310" t="s">
        <v>453</v>
      </c>
      <c r="C310">
        <v>3287716</v>
      </c>
      <c r="D310">
        <v>6</v>
      </c>
      <c r="E310">
        <v>6</v>
      </c>
      <c r="F310" t="s">
        <v>459</v>
      </c>
      <c r="G310" t="s">
        <v>21</v>
      </c>
      <c r="H310" t="s">
        <v>13</v>
      </c>
      <c r="I310" t="str">
        <f>HYPERLINK("https://launchpad.support.sap.com/#/notes/3287716")</f>
        <v>https://launchpad.support.sap.com/#/notes/3287716</v>
      </c>
    </row>
    <row r="311" spans="1:9" x14ac:dyDescent="0.25">
      <c r="A311" t="s">
        <v>452</v>
      </c>
      <c r="B311" t="s">
        <v>453</v>
      </c>
      <c r="C311">
        <v>3286888</v>
      </c>
      <c r="D311">
        <v>1</v>
      </c>
      <c r="E311">
        <v>1</v>
      </c>
      <c r="F311" t="s">
        <v>460</v>
      </c>
      <c r="G311" t="s">
        <v>17</v>
      </c>
      <c r="H311" t="s">
        <v>13</v>
      </c>
      <c r="I311" t="str">
        <f>HYPERLINK("https://launchpad.support.sap.com/#/notes/3286888")</f>
        <v>https://launchpad.support.sap.com/#/notes/3286888</v>
      </c>
    </row>
    <row r="312" spans="1:9" x14ac:dyDescent="0.25">
      <c r="A312" t="s">
        <v>452</v>
      </c>
      <c r="B312" t="s">
        <v>453</v>
      </c>
      <c r="C312">
        <v>3288460</v>
      </c>
      <c r="D312">
        <v>3</v>
      </c>
      <c r="E312">
        <v>3</v>
      </c>
      <c r="F312" t="s">
        <v>461</v>
      </c>
      <c r="G312" t="s">
        <v>12</v>
      </c>
      <c r="H312" t="s">
        <v>13</v>
      </c>
      <c r="I312" t="str">
        <f>HYPERLINK("https://launchpad.support.sap.com/#/notes/3288460")</f>
        <v>https://launchpad.support.sap.com/#/notes/3288460</v>
      </c>
    </row>
    <row r="313" spans="1:9" x14ac:dyDescent="0.25">
      <c r="A313" t="s">
        <v>462</v>
      </c>
      <c r="B313" t="s">
        <v>463</v>
      </c>
      <c r="C313">
        <v>3287254</v>
      </c>
      <c r="D313">
        <v>1</v>
      </c>
      <c r="E313">
        <v>1</v>
      </c>
      <c r="F313" t="s">
        <v>464</v>
      </c>
      <c r="G313" t="s">
        <v>12</v>
      </c>
      <c r="H313" t="s">
        <v>13</v>
      </c>
      <c r="I313" t="str">
        <f>HYPERLINK("https://launchpad.support.sap.com/#/notes/3287254")</f>
        <v>https://launchpad.support.sap.com/#/notes/3287254</v>
      </c>
    </row>
    <row r="314" spans="1:9" x14ac:dyDescent="0.25">
      <c r="A314" t="s">
        <v>462</v>
      </c>
      <c r="B314" t="s">
        <v>463</v>
      </c>
      <c r="C314">
        <v>3274904</v>
      </c>
      <c r="D314">
        <v>1</v>
      </c>
      <c r="E314">
        <v>1</v>
      </c>
      <c r="F314" t="s">
        <v>465</v>
      </c>
      <c r="G314" t="s">
        <v>17</v>
      </c>
      <c r="H314" t="s">
        <v>13</v>
      </c>
      <c r="I314" t="str">
        <f>HYPERLINK("https://launchpad.support.sap.com/#/notes/3274904")</f>
        <v>https://launchpad.support.sap.com/#/notes/3274904</v>
      </c>
    </row>
    <row r="315" spans="1:9" x14ac:dyDescent="0.25">
      <c r="A315" t="s">
        <v>462</v>
      </c>
      <c r="B315" t="s">
        <v>463</v>
      </c>
      <c r="C315">
        <v>3288250</v>
      </c>
      <c r="D315">
        <v>1</v>
      </c>
      <c r="E315">
        <v>1</v>
      </c>
      <c r="F315" t="s">
        <v>466</v>
      </c>
      <c r="G315" t="s">
        <v>21</v>
      </c>
      <c r="H315" t="s">
        <v>13</v>
      </c>
      <c r="I315" t="str">
        <f>HYPERLINK("https://launchpad.support.sap.com/#/notes/3288250")</f>
        <v>https://launchpad.support.sap.com/#/notes/3288250</v>
      </c>
    </row>
    <row r="316" spans="1:9" x14ac:dyDescent="0.25">
      <c r="A316" t="s">
        <v>467</v>
      </c>
      <c r="B316" t="s">
        <v>468</v>
      </c>
      <c r="C316">
        <v>3284795</v>
      </c>
      <c r="D316">
        <v>2</v>
      </c>
      <c r="E316">
        <v>2</v>
      </c>
      <c r="F316" t="s">
        <v>469</v>
      </c>
      <c r="G316" t="s">
        <v>17</v>
      </c>
      <c r="H316" t="s">
        <v>13</v>
      </c>
      <c r="I316" t="str">
        <f>HYPERLINK("https://launchpad.support.sap.com/#/notes/3284795")</f>
        <v>https://launchpad.support.sap.com/#/notes/3284795</v>
      </c>
    </row>
    <row r="317" spans="1:9" x14ac:dyDescent="0.25">
      <c r="A317" t="s">
        <v>467</v>
      </c>
      <c r="B317" t="s">
        <v>468</v>
      </c>
      <c r="C317">
        <v>3270356</v>
      </c>
      <c r="D317">
        <v>1</v>
      </c>
      <c r="E317">
        <v>1</v>
      </c>
      <c r="F317" t="s">
        <v>470</v>
      </c>
      <c r="G317" t="s">
        <v>17</v>
      </c>
      <c r="H317" t="s">
        <v>13</v>
      </c>
      <c r="I317" t="str">
        <f>HYPERLINK("https://launchpad.support.sap.com/#/notes/3270356")</f>
        <v>https://launchpad.support.sap.com/#/notes/3270356</v>
      </c>
    </row>
    <row r="318" spans="1:9" x14ac:dyDescent="0.25">
      <c r="A318" t="s">
        <v>471</v>
      </c>
      <c r="B318" t="s">
        <v>472</v>
      </c>
      <c r="C318">
        <v>3286719</v>
      </c>
      <c r="D318">
        <v>3</v>
      </c>
      <c r="E318">
        <v>3</v>
      </c>
      <c r="F318" t="s">
        <v>473</v>
      </c>
      <c r="G318" t="s">
        <v>21</v>
      </c>
      <c r="H318" t="s">
        <v>13</v>
      </c>
      <c r="I318" t="str">
        <f>HYPERLINK("https://launchpad.support.sap.com/#/notes/3286719")</f>
        <v>https://launchpad.support.sap.com/#/notes/3286719</v>
      </c>
    </row>
    <row r="319" spans="1:9" x14ac:dyDescent="0.25">
      <c r="A319" t="s">
        <v>471</v>
      </c>
      <c r="B319" t="s">
        <v>472</v>
      </c>
      <c r="C319">
        <v>3290185</v>
      </c>
      <c r="D319">
        <v>2</v>
      </c>
      <c r="E319">
        <v>2</v>
      </c>
      <c r="F319" t="s">
        <v>474</v>
      </c>
      <c r="G319" t="s">
        <v>17</v>
      </c>
      <c r="H319" t="s">
        <v>13</v>
      </c>
      <c r="I319" t="str">
        <f>HYPERLINK("https://launchpad.support.sap.com/#/notes/3290185")</f>
        <v>https://launchpad.support.sap.com/#/notes/3290185</v>
      </c>
    </row>
    <row r="320" spans="1:9" x14ac:dyDescent="0.25">
      <c r="A320" t="s">
        <v>471</v>
      </c>
      <c r="B320" t="s">
        <v>472</v>
      </c>
      <c r="C320">
        <v>3291157</v>
      </c>
      <c r="D320">
        <v>1</v>
      </c>
      <c r="E320">
        <v>1</v>
      </c>
      <c r="F320" t="s">
        <v>475</v>
      </c>
      <c r="G320" t="s">
        <v>12</v>
      </c>
      <c r="H320" t="s">
        <v>13</v>
      </c>
      <c r="I320" t="str">
        <f>HYPERLINK("https://launchpad.support.sap.com/#/notes/3291157")</f>
        <v>https://launchpad.support.sap.com/#/notes/3291157</v>
      </c>
    </row>
    <row r="321" spans="1:9" x14ac:dyDescent="0.25">
      <c r="A321" t="s">
        <v>471</v>
      </c>
      <c r="B321" t="s">
        <v>472</v>
      </c>
      <c r="C321">
        <v>3275416</v>
      </c>
      <c r="D321">
        <v>1</v>
      </c>
      <c r="E321">
        <v>1</v>
      </c>
      <c r="F321" t="s">
        <v>476</v>
      </c>
      <c r="G321" t="s">
        <v>17</v>
      </c>
      <c r="H321" t="s">
        <v>13</v>
      </c>
      <c r="I321" t="str">
        <f>HYPERLINK("https://launchpad.support.sap.com/#/notes/3275416")</f>
        <v>https://launchpad.support.sap.com/#/notes/3275416</v>
      </c>
    </row>
    <row r="322" spans="1:9" x14ac:dyDescent="0.25">
      <c r="A322" t="s">
        <v>471</v>
      </c>
      <c r="B322" t="s">
        <v>472</v>
      </c>
      <c r="C322">
        <v>3289737</v>
      </c>
      <c r="D322">
        <v>1</v>
      </c>
      <c r="E322">
        <v>1</v>
      </c>
      <c r="F322" t="s">
        <v>477</v>
      </c>
      <c r="G322" t="s">
        <v>12</v>
      </c>
      <c r="H322" t="s">
        <v>13</v>
      </c>
      <c r="I322" t="str">
        <f>HYPERLINK("https://launchpad.support.sap.com/#/notes/3289737")</f>
        <v>https://launchpad.support.sap.com/#/notes/3289737</v>
      </c>
    </row>
    <row r="323" spans="1:9" x14ac:dyDescent="0.25">
      <c r="A323" t="s">
        <v>478</v>
      </c>
      <c r="B323" t="s">
        <v>479</v>
      </c>
      <c r="C323">
        <v>3268722</v>
      </c>
      <c r="D323">
        <v>2</v>
      </c>
      <c r="E323">
        <v>2</v>
      </c>
      <c r="F323" t="s">
        <v>480</v>
      </c>
      <c r="G323" t="s">
        <v>17</v>
      </c>
      <c r="H323" t="s">
        <v>13</v>
      </c>
      <c r="I323" t="str">
        <f>HYPERLINK("https://launchpad.support.sap.com/#/notes/3268722")</f>
        <v>https://launchpad.support.sap.com/#/notes/3268722</v>
      </c>
    </row>
    <row r="324" spans="1:9" x14ac:dyDescent="0.25">
      <c r="A324" t="s">
        <v>478</v>
      </c>
      <c r="B324" t="s">
        <v>479</v>
      </c>
      <c r="C324">
        <v>3289505</v>
      </c>
      <c r="D324">
        <v>2</v>
      </c>
      <c r="E324">
        <v>2</v>
      </c>
      <c r="F324" t="s">
        <v>481</v>
      </c>
      <c r="G324" t="s">
        <v>17</v>
      </c>
      <c r="H324" t="s">
        <v>13</v>
      </c>
      <c r="I324" t="str">
        <f>HYPERLINK("https://launchpad.support.sap.com/#/notes/3289505")</f>
        <v>https://launchpad.support.sap.com/#/notes/3289505</v>
      </c>
    </row>
    <row r="325" spans="1:9" x14ac:dyDescent="0.25">
      <c r="A325" t="s">
        <v>482</v>
      </c>
      <c r="B325" t="s">
        <v>483</v>
      </c>
      <c r="C325">
        <v>3290458</v>
      </c>
      <c r="D325">
        <v>2</v>
      </c>
      <c r="E325">
        <v>2</v>
      </c>
      <c r="F325" t="s">
        <v>484</v>
      </c>
      <c r="G325" t="s">
        <v>17</v>
      </c>
      <c r="H325" t="s">
        <v>13</v>
      </c>
      <c r="I325" t="str">
        <f>HYPERLINK("https://launchpad.support.sap.com/#/notes/3290458")</f>
        <v>https://launchpad.support.sap.com/#/notes/3290458</v>
      </c>
    </row>
    <row r="326" spans="1:9" x14ac:dyDescent="0.25">
      <c r="A326" t="s">
        <v>482</v>
      </c>
      <c r="B326" t="s">
        <v>483</v>
      </c>
      <c r="C326">
        <v>3293149</v>
      </c>
      <c r="D326">
        <v>1</v>
      </c>
      <c r="E326">
        <v>1</v>
      </c>
      <c r="F326" t="s">
        <v>485</v>
      </c>
      <c r="G326" t="s">
        <v>17</v>
      </c>
      <c r="H326" t="s">
        <v>13</v>
      </c>
      <c r="I326" t="str">
        <f>HYPERLINK("https://launchpad.support.sap.com/#/notes/3293149")</f>
        <v>https://launchpad.support.sap.com/#/notes/3293149</v>
      </c>
    </row>
    <row r="327" spans="1:9" x14ac:dyDescent="0.25">
      <c r="A327" t="s">
        <v>482</v>
      </c>
      <c r="B327" t="s">
        <v>483</v>
      </c>
      <c r="C327">
        <v>3282398</v>
      </c>
      <c r="D327">
        <v>2</v>
      </c>
      <c r="E327">
        <v>2</v>
      </c>
      <c r="F327" t="s">
        <v>486</v>
      </c>
      <c r="G327" t="s">
        <v>17</v>
      </c>
      <c r="H327" t="s">
        <v>13</v>
      </c>
      <c r="I327" t="str">
        <f>HYPERLINK("https://launchpad.support.sap.com/#/notes/3282398")</f>
        <v>https://launchpad.support.sap.com/#/notes/3282398</v>
      </c>
    </row>
    <row r="328" spans="1:9" x14ac:dyDescent="0.25">
      <c r="A328" t="s">
        <v>487</v>
      </c>
      <c r="B328" t="s">
        <v>488</v>
      </c>
      <c r="C328">
        <v>3277295</v>
      </c>
      <c r="D328">
        <v>3</v>
      </c>
      <c r="E328">
        <v>3</v>
      </c>
      <c r="F328" t="s">
        <v>489</v>
      </c>
      <c r="G328" t="s">
        <v>17</v>
      </c>
      <c r="H328" t="s">
        <v>13</v>
      </c>
      <c r="I328" t="str">
        <f>HYPERLINK("https://launchpad.support.sap.com/#/notes/3277295")</f>
        <v>https://launchpad.support.sap.com/#/notes/3277295</v>
      </c>
    </row>
    <row r="329" spans="1:9" x14ac:dyDescent="0.25">
      <c r="A329" t="s">
        <v>487</v>
      </c>
      <c r="B329" t="s">
        <v>488</v>
      </c>
      <c r="C329">
        <v>3290008</v>
      </c>
      <c r="D329">
        <v>2</v>
      </c>
      <c r="E329">
        <v>2</v>
      </c>
      <c r="F329" t="s">
        <v>490</v>
      </c>
      <c r="G329" t="s">
        <v>17</v>
      </c>
      <c r="H329" t="s">
        <v>13</v>
      </c>
      <c r="I329" t="str">
        <f>HYPERLINK("https://launchpad.support.sap.com/#/notes/3290008")</f>
        <v>https://launchpad.support.sap.com/#/notes/3290008</v>
      </c>
    </row>
    <row r="330" spans="1:9" x14ac:dyDescent="0.25">
      <c r="A330" t="s">
        <v>491</v>
      </c>
      <c r="B330" t="s">
        <v>492</v>
      </c>
      <c r="C330">
        <v>3268312</v>
      </c>
      <c r="D330">
        <v>2</v>
      </c>
      <c r="E330">
        <v>2</v>
      </c>
      <c r="F330" t="s">
        <v>493</v>
      </c>
      <c r="G330" t="s">
        <v>17</v>
      </c>
      <c r="H330" t="s">
        <v>13</v>
      </c>
      <c r="I330" t="str">
        <f>HYPERLINK("https://launchpad.support.sap.com/#/notes/3268312")</f>
        <v>https://launchpad.support.sap.com/#/notes/3268312</v>
      </c>
    </row>
    <row r="331" spans="1:9" x14ac:dyDescent="0.25">
      <c r="A331" t="s">
        <v>491</v>
      </c>
      <c r="B331" t="s">
        <v>492</v>
      </c>
      <c r="C331">
        <v>3264757</v>
      </c>
      <c r="D331">
        <v>2</v>
      </c>
      <c r="E331">
        <v>2</v>
      </c>
      <c r="F331" t="s">
        <v>494</v>
      </c>
      <c r="G331" t="s">
        <v>12</v>
      </c>
      <c r="H331" t="s">
        <v>13</v>
      </c>
      <c r="I331" t="str">
        <f>HYPERLINK("https://launchpad.support.sap.com/#/notes/3264757")</f>
        <v>https://launchpad.support.sap.com/#/notes/3264757</v>
      </c>
    </row>
    <row r="332" spans="1:9" x14ac:dyDescent="0.25">
      <c r="A332" t="s">
        <v>491</v>
      </c>
      <c r="B332" t="s">
        <v>492</v>
      </c>
      <c r="C332">
        <v>3288050</v>
      </c>
      <c r="D332">
        <v>1</v>
      </c>
      <c r="E332">
        <v>1</v>
      </c>
      <c r="F332" t="s">
        <v>495</v>
      </c>
      <c r="G332" t="s">
        <v>21</v>
      </c>
      <c r="H332" t="s">
        <v>13</v>
      </c>
      <c r="I332" t="str">
        <f>HYPERLINK("https://launchpad.support.sap.com/#/notes/3288050")</f>
        <v>https://launchpad.support.sap.com/#/notes/3288050</v>
      </c>
    </row>
    <row r="333" spans="1:9" x14ac:dyDescent="0.25">
      <c r="A333" t="s">
        <v>496</v>
      </c>
      <c r="B333" t="s">
        <v>497</v>
      </c>
      <c r="C333">
        <v>3288665</v>
      </c>
      <c r="D333">
        <v>1</v>
      </c>
      <c r="E333">
        <v>1</v>
      </c>
      <c r="F333" t="s">
        <v>498</v>
      </c>
      <c r="G333" t="s">
        <v>21</v>
      </c>
      <c r="H333" t="s">
        <v>13</v>
      </c>
      <c r="I333" t="str">
        <f>HYPERLINK("https://launchpad.support.sap.com/#/notes/3288665")</f>
        <v>https://launchpad.support.sap.com/#/notes/3288665</v>
      </c>
    </row>
    <row r="334" spans="1:9" x14ac:dyDescent="0.25">
      <c r="A334" t="s">
        <v>496</v>
      </c>
      <c r="B334" t="s">
        <v>497</v>
      </c>
      <c r="C334">
        <v>3275788</v>
      </c>
      <c r="D334">
        <v>2</v>
      </c>
      <c r="E334">
        <v>2</v>
      </c>
      <c r="F334" t="s">
        <v>499</v>
      </c>
      <c r="G334" t="s">
        <v>17</v>
      </c>
      <c r="H334" t="s">
        <v>50</v>
      </c>
      <c r="I334" t="str">
        <f>HYPERLINK("https://launchpad.support.sap.com/#/notes/3275788")</f>
        <v>https://launchpad.support.sap.com/#/notes/3275788</v>
      </c>
    </row>
    <row r="335" spans="1:9" x14ac:dyDescent="0.25">
      <c r="A335" t="s">
        <v>496</v>
      </c>
      <c r="B335" t="s">
        <v>497</v>
      </c>
      <c r="C335">
        <v>3269866</v>
      </c>
      <c r="D335">
        <v>2</v>
      </c>
      <c r="E335">
        <v>2</v>
      </c>
      <c r="F335" t="s">
        <v>500</v>
      </c>
      <c r="G335" t="s">
        <v>12</v>
      </c>
      <c r="H335" t="s">
        <v>50</v>
      </c>
      <c r="I335" t="str">
        <f>HYPERLINK("https://launchpad.support.sap.com/#/notes/3269866")</f>
        <v>https://launchpad.support.sap.com/#/notes/3269866</v>
      </c>
    </row>
    <row r="336" spans="1:9" x14ac:dyDescent="0.25">
      <c r="A336" t="s">
        <v>501</v>
      </c>
      <c r="B336" t="s">
        <v>206</v>
      </c>
      <c r="C336">
        <v>3278884</v>
      </c>
      <c r="D336">
        <v>3</v>
      </c>
      <c r="E336">
        <v>3</v>
      </c>
      <c r="F336" t="s">
        <v>502</v>
      </c>
      <c r="G336" t="s">
        <v>17</v>
      </c>
      <c r="H336" t="s">
        <v>13</v>
      </c>
      <c r="I336" t="str">
        <f>HYPERLINK("https://launchpad.support.sap.com/#/notes/3278884")</f>
        <v>https://launchpad.support.sap.com/#/notes/3278884</v>
      </c>
    </row>
    <row r="337" spans="1:9" x14ac:dyDescent="0.25">
      <c r="A337" t="s">
        <v>503</v>
      </c>
      <c r="B337" t="s">
        <v>504</v>
      </c>
      <c r="C337">
        <v>3275214</v>
      </c>
      <c r="D337">
        <v>1</v>
      </c>
      <c r="E337">
        <v>1</v>
      </c>
      <c r="F337" t="s">
        <v>505</v>
      </c>
      <c r="G337" t="s">
        <v>506</v>
      </c>
      <c r="H337" t="s">
        <v>13</v>
      </c>
      <c r="I337" t="str">
        <f>HYPERLINK("https://launchpad.support.sap.com/#/notes/3275214")</f>
        <v>https://launchpad.support.sap.com/#/notes/3275214</v>
      </c>
    </row>
    <row r="338" spans="1:9" x14ac:dyDescent="0.25">
      <c r="A338" t="s">
        <v>507</v>
      </c>
      <c r="B338" t="s">
        <v>508</v>
      </c>
      <c r="C338">
        <v>3278414</v>
      </c>
      <c r="D338">
        <v>1</v>
      </c>
      <c r="E338">
        <v>1</v>
      </c>
      <c r="F338" t="s">
        <v>509</v>
      </c>
      <c r="G338" t="s">
        <v>12</v>
      </c>
      <c r="H338" t="s">
        <v>13</v>
      </c>
      <c r="I338" t="str">
        <f>HYPERLINK("https://launchpad.support.sap.com/#/notes/3278414")</f>
        <v>https://launchpad.support.sap.com/#/notes/3278414</v>
      </c>
    </row>
    <row r="339" spans="1:9" x14ac:dyDescent="0.25">
      <c r="A339" t="s">
        <v>510</v>
      </c>
      <c r="B339" t="s">
        <v>511</v>
      </c>
      <c r="C339">
        <v>3286432</v>
      </c>
      <c r="D339">
        <v>1</v>
      </c>
      <c r="E339">
        <v>1</v>
      </c>
      <c r="F339" t="s">
        <v>512</v>
      </c>
      <c r="G339" t="s">
        <v>21</v>
      </c>
      <c r="H339" t="s">
        <v>13</v>
      </c>
      <c r="I339" t="str">
        <f>HYPERLINK("https://launchpad.support.sap.com/#/notes/3286432")</f>
        <v>https://launchpad.support.sap.com/#/notes/3286432</v>
      </c>
    </row>
    <row r="340" spans="1:9" x14ac:dyDescent="0.25">
      <c r="A340" t="s">
        <v>513</v>
      </c>
      <c r="B340" t="s">
        <v>514</v>
      </c>
      <c r="C340">
        <v>3236118</v>
      </c>
      <c r="D340">
        <v>3</v>
      </c>
      <c r="E340">
        <v>3</v>
      </c>
      <c r="F340" t="s">
        <v>515</v>
      </c>
      <c r="G340" t="s">
        <v>17</v>
      </c>
      <c r="H340" t="s">
        <v>13</v>
      </c>
      <c r="I340" t="str">
        <f>HYPERLINK("https://launchpad.support.sap.com/#/notes/3236118")</f>
        <v>https://launchpad.support.sap.com/#/notes/3236118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61"/>
  <sheetViews>
    <sheetView tabSelected="1" workbookViewId="0">
      <pane ySplit="1" topLeftCell="A35" activePane="bottomLeft" state="frozen"/>
      <selection pane="bottomLeft" activeCell="C60" sqref="C60"/>
    </sheetView>
  </sheetViews>
  <sheetFormatPr baseColWidth="10" defaultRowHeight="15" x14ac:dyDescent="0.25"/>
  <cols>
    <col min="1" max="1" width="23" customWidth="1"/>
    <col min="2" max="2" width="35.5703125" customWidth="1"/>
    <col min="4" max="4" width="122.7109375" customWidth="1"/>
    <col min="5" max="5" width="33.7109375" customWidth="1"/>
  </cols>
  <sheetData>
    <row r="1" spans="1:6" s="1" customFormat="1" x14ac:dyDescent="0.25">
      <c r="A1" s="1" t="s">
        <v>0</v>
      </c>
      <c r="B1" s="1" t="s">
        <v>1</v>
      </c>
      <c r="C1" s="1" t="s">
        <v>2</v>
      </c>
      <c r="D1" s="1" t="s">
        <v>5</v>
      </c>
      <c r="E1" s="1" t="s">
        <v>525</v>
      </c>
      <c r="F1" s="1" t="s">
        <v>8</v>
      </c>
    </row>
    <row r="2" spans="1:6" x14ac:dyDescent="0.25">
      <c r="A2" t="s">
        <v>9</v>
      </c>
      <c r="B2" t="s">
        <v>10</v>
      </c>
      <c r="C2" s="4">
        <v>3287642</v>
      </c>
      <c r="D2" t="s">
        <v>517</v>
      </c>
      <c r="E2" t="s">
        <v>526</v>
      </c>
      <c r="F2" t="str">
        <f>HYPERLINK("https://launchpad.support.sap.com/#/notes/3287642")</f>
        <v>https://launchpad.support.sap.com/#/notes/3287642</v>
      </c>
    </row>
    <row r="3" spans="1:6" x14ac:dyDescent="0.25">
      <c r="A3" t="s">
        <v>38</v>
      </c>
      <c r="B3" t="s">
        <v>39</v>
      </c>
      <c r="C3">
        <v>3279979</v>
      </c>
      <c r="D3" t="s">
        <v>40</v>
      </c>
      <c r="E3" t="s">
        <v>526</v>
      </c>
      <c r="F3" t="str">
        <f>HYPERLINK("https://launchpad.support.sap.com/#/notes/3279979")</f>
        <v>https://launchpad.support.sap.com/#/notes/3279979</v>
      </c>
    </row>
    <row r="4" spans="1:6" x14ac:dyDescent="0.25">
      <c r="A4" t="s">
        <v>130</v>
      </c>
      <c r="B4" t="s">
        <v>131</v>
      </c>
      <c r="C4">
        <v>3282931</v>
      </c>
      <c r="D4" t="s">
        <v>132</v>
      </c>
      <c r="E4" t="s">
        <v>526</v>
      </c>
      <c r="F4" t="str">
        <f>HYPERLINK("https://launchpad.support.sap.com/#/notes/3282931")</f>
        <v>https://launchpad.support.sap.com/#/notes/3282931</v>
      </c>
    </row>
    <row r="5" spans="1:6" x14ac:dyDescent="0.25">
      <c r="A5" t="s">
        <v>130</v>
      </c>
      <c r="B5" t="s">
        <v>131</v>
      </c>
      <c r="C5">
        <v>3281494</v>
      </c>
      <c r="D5" t="s">
        <v>133</v>
      </c>
      <c r="E5" t="s">
        <v>526</v>
      </c>
      <c r="F5" t="str">
        <f>HYPERLINK("https://launchpad.support.sap.com/#/notes/3281494")</f>
        <v>https://launchpad.support.sap.com/#/notes/3281494</v>
      </c>
    </row>
    <row r="6" spans="1:6" x14ac:dyDescent="0.25">
      <c r="A6" t="s">
        <v>130</v>
      </c>
      <c r="B6" t="s">
        <v>131</v>
      </c>
      <c r="C6">
        <v>3289446</v>
      </c>
      <c r="D6" t="s">
        <v>527</v>
      </c>
      <c r="E6" t="s">
        <v>526</v>
      </c>
      <c r="F6" t="str">
        <f>HYPERLINK("https://launchpad.support.sap.com/#/notes/3289446")</f>
        <v>https://launchpad.support.sap.com/#/notes/3289446</v>
      </c>
    </row>
    <row r="7" spans="1:6" x14ac:dyDescent="0.25">
      <c r="A7" t="s">
        <v>135</v>
      </c>
      <c r="B7" t="s">
        <v>518</v>
      </c>
      <c r="C7">
        <v>3281241</v>
      </c>
      <c r="D7" t="s">
        <v>137</v>
      </c>
      <c r="E7" t="s">
        <v>526</v>
      </c>
      <c r="F7" t="str">
        <f>HYPERLINK("https://launchpad.support.sap.com/#/notes/3281241")</f>
        <v>https://launchpad.support.sap.com/#/notes/3281241</v>
      </c>
    </row>
    <row r="8" spans="1:6" x14ac:dyDescent="0.25">
      <c r="A8" t="s">
        <v>138</v>
      </c>
      <c r="B8" t="s">
        <v>523</v>
      </c>
      <c r="C8">
        <v>3285003</v>
      </c>
      <c r="D8" t="s">
        <v>524</v>
      </c>
      <c r="E8" t="s">
        <v>526</v>
      </c>
      <c r="F8" t="str">
        <f>HYPERLINK("https://launchpad.support.sap.com/#/notes/3285003")</f>
        <v>https://launchpad.support.sap.com/#/notes/3285003</v>
      </c>
    </row>
    <row r="9" spans="1:6" x14ac:dyDescent="0.25">
      <c r="A9" s="3" t="s">
        <v>138</v>
      </c>
      <c r="B9" s="3" t="s">
        <v>523</v>
      </c>
      <c r="C9" s="3">
        <v>3286605</v>
      </c>
      <c r="D9" s="3" t="s">
        <v>141</v>
      </c>
      <c r="E9" s="3" t="s">
        <v>528</v>
      </c>
      <c r="F9" t="str">
        <f>HYPERLINK("https://launchpad.support.sap.com/#/notes/3286605")</f>
        <v>https://launchpad.support.sap.com/#/notes/3286605</v>
      </c>
    </row>
    <row r="10" spans="1:6" x14ac:dyDescent="0.25">
      <c r="A10" t="s">
        <v>138</v>
      </c>
      <c r="B10" t="s">
        <v>523</v>
      </c>
      <c r="C10">
        <v>3282234</v>
      </c>
      <c r="D10" t="s">
        <v>142</v>
      </c>
      <c r="E10" t="s">
        <v>526</v>
      </c>
      <c r="F10" t="str">
        <f>HYPERLINK("https://launchpad.support.sap.com/#/notes/3282234")</f>
        <v>https://launchpad.support.sap.com/#/notes/3282234</v>
      </c>
    </row>
    <row r="11" spans="1:6" x14ac:dyDescent="0.25">
      <c r="A11" t="s">
        <v>138</v>
      </c>
      <c r="B11" t="s">
        <v>523</v>
      </c>
      <c r="C11">
        <v>3289713</v>
      </c>
      <c r="D11" t="s">
        <v>529</v>
      </c>
      <c r="E11" t="s">
        <v>526</v>
      </c>
      <c r="F11" t="str">
        <f>HYPERLINK("https://launchpad.support.sap.com/#/notes/3289713")</f>
        <v>https://launchpad.support.sap.com/#/notes/3289713</v>
      </c>
    </row>
    <row r="12" spans="1:6" x14ac:dyDescent="0.25">
      <c r="A12" s="3" t="s">
        <v>138</v>
      </c>
      <c r="B12" s="3" t="s">
        <v>523</v>
      </c>
      <c r="C12" s="3">
        <v>3276779</v>
      </c>
      <c r="D12" s="3" t="s">
        <v>144</v>
      </c>
      <c r="E12" s="3" t="s">
        <v>528</v>
      </c>
      <c r="F12" t="str">
        <f>HYPERLINK("https://launchpad.support.sap.com/#/notes/3276779")</f>
        <v>https://launchpad.support.sap.com/#/notes/3276779</v>
      </c>
    </row>
    <row r="13" spans="1:6" x14ac:dyDescent="0.25">
      <c r="A13" t="s">
        <v>150</v>
      </c>
      <c r="B13" t="s">
        <v>530</v>
      </c>
      <c r="C13">
        <v>3292507</v>
      </c>
      <c r="D13" t="s">
        <v>152</v>
      </c>
      <c r="E13" t="s">
        <v>526</v>
      </c>
      <c r="F13" t="str">
        <f>HYPERLINK("https://launchpad.support.sap.com/#/notes/3292507")</f>
        <v>https://launchpad.support.sap.com/#/notes/3292507</v>
      </c>
    </row>
    <row r="14" spans="1:6" x14ac:dyDescent="0.25">
      <c r="A14" t="s">
        <v>150</v>
      </c>
      <c r="B14" t="s">
        <v>530</v>
      </c>
      <c r="C14">
        <v>3289339</v>
      </c>
      <c r="D14" t="s">
        <v>153</v>
      </c>
      <c r="E14" t="s">
        <v>526</v>
      </c>
      <c r="F14" t="str">
        <f>HYPERLINK("https://launchpad.support.sap.com/#/notes/3289339")</f>
        <v>https://launchpad.support.sap.com/#/notes/3289339</v>
      </c>
    </row>
    <row r="15" spans="1:6" x14ac:dyDescent="0.25">
      <c r="A15" t="s">
        <v>154</v>
      </c>
      <c r="B15" t="s">
        <v>155</v>
      </c>
      <c r="C15">
        <v>3289801</v>
      </c>
      <c r="D15" t="s">
        <v>547</v>
      </c>
      <c r="E15" t="s">
        <v>526</v>
      </c>
      <c r="F15" t="str">
        <f>HYPERLINK("https://launchpad.support.sap.com/#/notes/3289801")</f>
        <v>https://launchpad.support.sap.com/#/notes/3289801</v>
      </c>
    </row>
    <row r="16" spans="1:6" x14ac:dyDescent="0.25">
      <c r="A16" s="3" t="s">
        <v>154</v>
      </c>
      <c r="B16" s="3" t="s">
        <v>155</v>
      </c>
      <c r="C16" s="3">
        <v>3288838</v>
      </c>
      <c r="D16" s="3" t="s">
        <v>531</v>
      </c>
      <c r="E16" s="3" t="s">
        <v>528</v>
      </c>
      <c r="F16" t="str">
        <f>HYPERLINK("https://launchpad.support.sap.com/#/notes/3288838")</f>
        <v>https://launchpad.support.sap.com/#/notes/3288838</v>
      </c>
    </row>
    <row r="17" spans="1:6" x14ac:dyDescent="0.25">
      <c r="A17" t="s">
        <v>154</v>
      </c>
      <c r="B17" t="s">
        <v>155</v>
      </c>
      <c r="C17">
        <v>3287599</v>
      </c>
      <c r="D17" t="s">
        <v>158</v>
      </c>
      <c r="E17" t="s">
        <v>526</v>
      </c>
      <c r="F17" t="str">
        <f>HYPERLINK("https://launchpad.support.sap.com/#/notes/3287599")</f>
        <v>https://launchpad.support.sap.com/#/notes/3287599</v>
      </c>
    </row>
    <row r="18" spans="1:6" x14ac:dyDescent="0.25">
      <c r="A18" t="s">
        <v>154</v>
      </c>
      <c r="B18" t="s">
        <v>155</v>
      </c>
      <c r="C18">
        <v>3289382</v>
      </c>
      <c r="D18" t="s">
        <v>532</v>
      </c>
      <c r="E18" t="s">
        <v>526</v>
      </c>
      <c r="F18" t="str">
        <f>HYPERLINK("https://launchpad.support.sap.com/#/notes/3289382")</f>
        <v>https://launchpad.support.sap.com/#/notes/3289382</v>
      </c>
    </row>
    <row r="19" spans="1:6" x14ac:dyDescent="0.25">
      <c r="A19" t="s">
        <v>154</v>
      </c>
      <c r="B19" t="s">
        <v>155</v>
      </c>
      <c r="C19">
        <v>3046880</v>
      </c>
      <c r="D19" t="s">
        <v>160</v>
      </c>
      <c r="E19" t="s">
        <v>526</v>
      </c>
      <c r="F19" t="str">
        <f>HYPERLINK("https://launchpad.support.sap.com/#/notes/3046880")</f>
        <v>https://launchpad.support.sap.com/#/notes/3046880</v>
      </c>
    </row>
    <row r="20" spans="1:6" x14ac:dyDescent="0.25">
      <c r="A20" t="s">
        <v>154</v>
      </c>
      <c r="B20" t="s">
        <v>155</v>
      </c>
      <c r="C20">
        <v>3285475</v>
      </c>
      <c r="D20" t="s">
        <v>533</v>
      </c>
      <c r="E20" t="s">
        <v>526</v>
      </c>
      <c r="F20" t="str">
        <f>HYPERLINK("https://launchpad.support.sap.com/#/notes/3285475")</f>
        <v>https://launchpad.support.sap.com/#/notes/3285475</v>
      </c>
    </row>
    <row r="21" spans="1:6" x14ac:dyDescent="0.25">
      <c r="A21" t="s">
        <v>162</v>
      </c>
      <c r="B21" t="s">
        <v>548</v>
      </c>
      <c r="C21">
        <v>3282689</v>
      </c>
      <c r="D21" t="s">
        <v>549</v>
      </c>
      <c r="E21" t="s">
        <v>526</v>
      </c>
      <c r="F21" t="str">
        <f>HYPERLINK("https://launchpad.support.sap.com/#/notes/3282689")</f>
        <v>https://launchpad.support.sap.com/#/notes/3282689</v>
      </c>
    </row>
    <row r="22" spans="1:6" x14ac:dyDescent="0.25">
      <c r="A22" s="2" t="s">
        <v>162</v>
      </c>
      <c r="B22" s="2" t="s">
        <v>548</v>
      </c>
      <c r="C22" s="2">
        <v>3286789</v>
      </c>
      <c r="D22" s="2" t="s">
        <v>550</v>
      </c>
      <c r="E22" s="2" t="s">
        <v>534</v>
      </c>
      <c r="F22" t="str">
        <f>HYPERLINK("https://launchpad.support.sap.com/#/notes/3286789")</f>
        <v>https://launchpad.support.sap.com/#/notes/3286789</v>
      </c>
    </row>
    <row r="23" spans="1:6" x14ac:dyDescent="0.25">
      <c r="A23" t="s">
        <v>162</v>
      </c>
      <c r="B23" t="s">
        <v>548</v>
      </c>
      <c r="C23">
        <v>3286771</v>
      </c>
      <c r="D23" t="s">
        <v>551</v>
      </c>
      <c r="E23" t="s">
        <v>526</v>
      </c>
      <c r="F23" t="str">
        <f>HYPERLINK("https://launchpad.support.sap.com/#/notes/3286771")</f>
        <v>https://launchpad.support.sap.com/#/notes/3286771</v>
      </c>
    </row>
    <row r="24" spans="1:6" x14ac:dyDescent="0.25">
      <c r="A24" t="s">
        <v>162</v>
      </c>
      <c r="B24" t="s">
        <v>548</v>
      </c>
      <c r="C24">
        <v>3286982</v>
      </c>
      <c r="D24" t="s">
        <v>552</v>
      </c>
      <c r="E24" t="s">
        <v>526</v>
      </c>
      <c r="F24" t="str">
        <f>HYPERLINK("https://launchpad.support.sap.com/#/notes/3286982")</f>
        <v>https://launchpad.support.sap.com/#/notes/3286982</v>
      </c>
    </row>
    <row r="25" spans="1:6" x14ac:dyDescent="0.25">
      <c r="A25" s="2" t="s">
        <v>162</v>
      </c>
      <c r="B25" s="2" t="s">
        <v>548</v>
      </c>
      <c r="C25" s="2">
        <v>3284602</v>
      </c>
      <c r="D25" s="2" t="s">
        <v>553</v>
      </c>
      <c r="E25" s="2" t="s">
        <v>534</v>
      </c>
      <c r="F25" t="str">
        <f>HYPERLINK("https://launchpad.support.sap.com/#/notes/3284602")</f>
        <v>https://launchpad.support.sap.com/#/notes/3284602</v>
      </c>
    </row>
    <row r="26" spans="1:6" x14ac:dyDescent="0.25">
      <c r="A26" t="s">
        <v>162</v>
      </c>
      <c r="B26" t="s">
        <v>548</v>
      </c>
      <c r="C26">
        <v>3292503</v>
      </c>
      <c r="D26" t="s">
        <v>554</v>
      </c>
      <c r="E26" t="s">
        <v>526</v>
      </c>
      <c r="F26" t="str">
        <f>HYPERLINK("https://launchpad.support.sap.com/#/notes/3292503")</f>
        <v>https://launchpad.support.sap.com/#/notes/3292503</v>
      </c>
    </row>
    <row r="27" spans="1:6" x14ac:dyDescent="0.25">
      <c r="A27" t="s">
        <v>162</v>
      </c>
      <c r="B27" t="s">
        <v>548</v>
      </c>
      <c r="C27">
        <v>3290440</v>
      </c>
      <c r="D27" t="s">
        <v>555</v>
      </c>
      <c r="E27" t="s">
        <v>526</v>
      </c>
      <c r="F27" t="str">
        <f>HYPERLINK("https://launchpad.support.sap.com/#/notes/3290440")</f>
        <v>https://launchpad.support.sap.com/#/notes/3290440</v>
      </c>
    </row>
    <row r="28" spans="1:6" x14ac:dyDescent="0.25">
      <c r="A28" t="s">
        <v>171</v>
      </c>
      <c r="B28" t="s">
        <v>172</v>
      </c>
      <c r="C28">
        <v>3286357</v>
      </c>
      <c r="D28" t="s">
        <v>560</v>
      </c>
      <c r="E28" t="s">
        <v>526</v>
      </c>
      <c r="F28" t="str">
        <f>HYPERLINK("https://launchpad.support.sap.com/#/notes/3286357")</f>
        <v>https://launchpad.support.sap.com/#/notes/3286357</v>
      </c>
    </row>
    <row r="29" spans="1:6" x14ac:dyDescent="0.25">
      <c r="A29" t="s">
        <v>171</v>
      </c>
      <c r="B29" t="s">
        <v>172</v>
      </c>
      <c r="C29">
        <v>3289296</v>
      </c>
      <c r="D29" t="s">
        <v>174</v>
      </c>
      <c r="E29" t="s">
        <v>526</v>
      </c>
      <c r="F29" t="str">
        <f>HYPERLINK("https://launchpad.support.sap.com/#/notes/3289296")</f>
        <v>https://launchpad.support.sap.com/#/notes/3289296</v>
      </c>
    </row>
    <row r="30" spans="1:6" x14ac:dyDescent="0.25">
      <c r="A30" t="s">
        <v>171</v>
      </c>
      <c r="B30" t="s">
        <v>172</v>
      </c>
      <c r="C30">
        <v>3290979</v>
      </c>
      <c r="D30" t="s">
        <v>535</v>
      </c>
      <c r="E30" t="s">
        <v>526</v>
      </c>
      <c r="F30" t="str">
        <f>HYPERLINK("https://launchpad.support.sap.com/#/notes/3290979")</f>
        <v>https://launchpad.support.sap.com/#/notes/3290979</v>
      </c>
    </row>
    <row r="31" spans="1:6" x14ac:dyDescent="0.25">
      <c r="A31" t="s">
        <v>171</v>
      </c>
      <c r="B31" t="s">
        <v>172</v>
      </c>
      <c r="C31">
        <v>3290495</v>
      </c>
      <c r="D31" t="s">
        <v>536</v>
      </c>
      <c r="E31" t="s">
        <v>526</v>
      </c>
      <c r="F31" t="str">
        <f>HYPERLINK("https://launchpad.support.sap.com/#/notes/3290495")</f>
        <v>https://launchpad.support.sap.com/#/notes/3290495</v>
      </c>
    </row>
    <row r="32" spans="1:6" x14ac:dyDescent="0.25">
      <c r="A32" t="s">
        <v>177</v>
      </c>
      <c r="B32" t="s">
        <v>178</v>
      </c>
      <c r="C32">
        <v>3279588</v>
      </c>
      <c r="D32" t="s">
        <v>519</v>
      </c>
      <c r="E32" t="s">
        <v>526</v>
      </c>
      <c r="F32" t="str">
        <f>HYPERLINK("https://launchpad.support.sap.com/#/notes/3279588")</f>
        <v>https://launchpad.support.sap.com/#/notes/3279588</v>
      </c>
    </row>
    <row r="33" spans="1:6" x14ac:dyDescent="0.25">
      <c r="A33" t="s">
        <v>177</v>
      </c>
      <c r="B33" t="s">
        <v>178</v>
      </c>
      <c r="C33">
        <v>3288343</v>
      </c>
      <c r="D33" t="s">
        <v>520</v>
      </c>
      <c r="E33" t="s">
        <v>526</v>
      </c>
      <c r="F33" t="str">
        <f>HYPERLINK("https://launchpad.support.sap.com/#/notes/3288343")</f>
        <v>https://launchpad.support.sap.com/#/notes/3288343</v>
      </c>
    </row>
    <row r="34" spans="1:6" x14ac:dyDescent="0.25">
      <c r="A34" t="s">
        <v>177</v>
      </c>
      <c r="B34" t="s">
        <v>178</v>
      </c>
      <c r="C34">
        <v>3287335</v>
      </c>
      <c r="D34" t="s">
        <v>521</v>
      </c>
      <c r="E34" t="s">
        <v>526</v>
      </c>
      <c r="F34" t="str">
        <f>HYPERLINK("https://launchpad.support.sap.com/#/notes/3287335")</f>
        <v>https://launchpad.support.sap.com/#/notes/3287335</v>
      </c>
    </row>
    <row r="35" spans="1:6" x14ac:dyDescent="0.25">
      <c r="A35" t="s">
        <v>177</v>
      </c>
      <c r="B35" t="s">
        <v>178</v>
      </c>
      <c r="C35">
        <v>3281954</v>
      </c>
      <c r="D35" t="s">
        <v>182</v>
      </c>
      <c r="E35" t="s">
        <v>526</v>
      </c>
      <c r="F35" t="str">
        <f>HYPERLINK("https://launchpad.support.sap.com/#/notes/3281954")</f>
        <v>https://launchpad.support.sap.com/#/notes/3281954</v>
      </c>
    </row>
    <row r="36" spans="1:6" x14ac:dyDescent="0.25">
      <c r="A36" t="s">
        <v>177</v>
      </c>
      <c r="B36" t="s">
        <v>178</v>
      </c>
      <c r="C36">
        <v>3289464</v>
      </c>
      <c r="D36" t="s">
        <v>556</v>
      </c>
      <c r="E36" t="s">
        <v>526</v>
      </c>
      <c r="F36" t="str">
        <f>HYPERLINK("https://launchpad.support.sap.com/#/notes/3289464")</f>
        <v>https://launchpad.support.sap.com/#/notes/3289464</v>
      </c>
    </row>
    <row r="37" spans="1:6" x14ac:dyDescent="0.25">
      <c r="A37" t="s">
        <v>177</v>
      </c>
      <c r="B37" t="s">
        <v>178</v>
      </c>
      <c r="C37">
        <v>3229374</v>
      </c>
      <c r="D37" t="s">
        <v>537</v>
      </c>
      <c r="E37" t="s">
        <v>526</v>
      </c>
      <c r="F37" t="str">
        <f>HYPERLINK("https://launchpad.support.sap.com/#/notes/3229374")</f>
        <v>https://launchpad.support.sap.com/#/notes/3229374</v>
      </c>
    </row>
    <row r="38" spans="1:6" x14ac:dyDescent="0.25">
      <c r="A38" t="s">
        <v>177</v>
      </c>
      <c r="B38" t="s">
        <v>178</v>
      </c>
      <c r="C38">
        <v>3283010</v>
      </c>
      <c r="D38" t="s">
        <v>185</v>
      </c>
      <c r="E38" t="s">
        <v>526</v>
      </c>
      <c r="F38" t="str">
        <f>HYPERLINK("https://launchpad.support.sap.com/#/notes/3283010")</f>
        <v>https://launchpad.support.sap.com/#/notes/3283010</v>
      </c>
    </row>
    <row r="39" spans="1:6" x14ac:dyDescent="0.25">
      <c r="A39" t="s">
        <v>186</v>
      </c>
      <c r="B39" t="s">
        <v>187</v>
      </c>
      <c r="C39">
        <v>3273331</v>
      </c>
      <c r="D39" t="s">
        <v>188</v>
      </c>
      <c r="E39" t="s">
        <v>526</v>
      </c>
      <c r="F39" t="str">
        <f>HYPERLINK("https://launchpad.support.sap.com/#/notes/3273331")</f>
        <v>https://launchpad.support.sap.com/#/notes/3273331</v>
      </c>
    </row>
    <row r="40" spans="1:6" x14ac:dyDescent="0.25">
      <c r="A40" t="s">
        <v>189</v>
      </c>
      <c r="B40" t="s">
        <v>538</v>
      </c>
      <c r="C40" s="4">
        <v>3145906</v>
      </c>
      <c r="D40" t="s">
        <v>191</v>
      </c>
      <c r="E40" t="s">
        <v>526</v>
      </c>
      <c r="F40" t="str">
        <f>HYPERLINK("https://launchpad.support.sap.com/#/notes/3145906")</f>
        <v>https://launchpad.support.sap.com/#/notes/3145906</v>
      </c>
    </row>
    <row r="41" spans="1:6" x14ac:dyDescent="0.25">
      <c r="A41" s="3" t="s">
        <v>189</v>
      </c>
      <c r="B41" s="3" t="s">
        <v>538</v>
      </c>
      <c r="C41" s="3">
        <v>3292334</v>
      </c>
      <c r="D41" s="3" t="s">
        <v>557</v>
      </c>
      <c r="E41" s="3" t="s">
        <v>528</v>
      </c>
      <c r="F41" t="str">
        <f>HYPERLINK("https://launchpad.support.sap.com/#/notes/3292334")</f>
        <v>https://launchpad.support.sap.com/#/notes/3292334</v>
      </c>
    </row>
    <row r="42" spans="1:6" x14ac:dyDescent="0.25">
      <c r="A42" t="s">
        <v>189</v>
      </c>
      <c r="B42" t="s">
        <v>538</v>
      </c>
      <c r="C42">
        <v>3286027</v>
      </c>
      <c r="D42" t="s">
        <v>539</v>
      </c>
      <c r="E42" t="s">
        <v>526</v>
      </c>
      <c r="F42" t="str">
        <f>HYPERLINK("https://launchpad.support.sap.com/#/notes/3286027")</f>
        <v>https://launchpad.support.sap.com/#/notes/3286027</v>
      </c>
    </row>
    <row r="43" spans="1:6" x14ac:dyDescent="0.25">
      <c r="A43" t="s">
        <v>194</v>
      </c>
      <c r="B43" t="s">
        <v>195</v>
      </c>
      <c r="C43">
        <v>3273418</v>
      </c>
      <c r="D43" t="s">
        <v>561</v>
      </c>
      <c r="E43" t="s">
        <v>526</v>
      </c>
      <c r="F43" t="str">
        <f>HYPERLINK("https://launchpad.support.sap.com/#/notes/3273418")</f>
        <v>https://launchpad.support.sap.com/#/notes/3273418</v>
      </c>
    </row>
    <row r="44" spans="1:6" x14ac:dyDescent="0.25">
      <c r="A44" t="s">
        <v>194</v>
      </c>
      <c r="B44" t="s">
        <v>195</v>
      </c>
      <c r="C44">
        <v>3292869</v>
      </c>
      <c r="D44" t="s">
        <v>197</v>
      </c>
      <c r="E44" t="s">
        <v>526</v>
      </c>
      <c r="F44" t="str">
        <f>HYPERLINK("https://launchpad.support.sap.com/#/notes/3292869")</f>
        <v>https://launchpad.support.sap.com/#/notes/3292869</v>
      </c>
    </row>
    <row r="45" spans="1:6" x14ac:dyDescent="0.25">
      <c r="A45" t="s">
        <v>199</v>
      </c>
      <c r="B45" t="s">
        <v>200</v>
      </c>
      <c r="C45">
        <v>3278838</v>
      </c>
      <c r="D45" t="s">
        <v>540</v>
      </c>
      <c r="E45" t="s">
        <v>526</v>
      </c>
      <c r="F45" t="str">
        <f>HYPERLINK("https://launchpad.support.sap.com/#/notes/3278838")</f>
        <v>https://launchpad.support.sap.com/#/notes/3278838</v>
      </c>
    </row>
    <row r="46" spans="1:6" x14ac:dyDescent="0.25">
      <c r="A46" t="s">
        <v>202</v>
      </c>
      <c r="B46" t="s">
        <v>203</v>
      </c>
      <c r="C46">
        <v>3277757</v>
      </c>
      <c r="D46" t="s">
        <v>541</v>
      </c>
      <c r="E46" t="s">
        <v>526</v>
      </c>
      <c r="F46" t="str">
        <f>HYPERLINK("https://launchpad.support.sap.com/#/notes/3277757")</f>
        <v>https://launchpad.support.sap.com/#/notes/3277757</v>
      </c>
    </row>
    <row r="47" spans="1:6" x14ac:dyDescent="0.25">
      <c r="A47" t="s">
        <v>205</v>
      </c>
      <c r="B47" t="s">
        <v>206</v>
      </c>
      <c r="C47">
        <v>3280196</v>
      </c>
      <c r="D47" t="s">
        <v>207</v>
      </c>
      <c r="E47" t="s">
        <v>526</v>
      </c>
      <c r="F47" t="str">
        <f>HYPERLINK("https://launchpad.support.sap.com/#/notes/3280196")</f>
        <v>https://launchpad.support.sap.com/#/notes/3280196</v>
      </c>
    </row>
    <row r="48" spans="1:6" x14ac:dyDescent="0.25">
      <c r="A48" s="3" t="s">
        <v>205</v>
      </c>
      <c r="B48" s="3" t="s">
        <v>206</v>
      </c>
      <c r="C48" s="3">
        <v>3269691</v>
      </c>
      <c r="D48" s="3" t="s">
        <v>208</v>
      </c>
      <c r="E48" s="3" t="s">
        <v>528</v>
      </c>
      <c r="F48" t="str">
        <f>HYPERLINK("https://launchpad.support.sap.com/#/notes/3269691")</f>
        <v>https://launchpad.support.sap.com/#/notes/3269691</v>
      </c>
    </row>
    <row r="49" spans="1:6" x14ac:dyDescent="0.25">
      <c r="A49" t="s">
        <v>205</v>
      </c>
      <c r="B49" t="s">
        <v>206</v>
      </c>
      <c r="C49">
        <v>3292407</v>
      </c>
      <c r="D49" t="s">
        <v>542</v>
      </c>
      <c r="E49" t="s">
        <v>526</v>
      </c>
      <c r="F49" t="str">
        <f>HYPERLINK("https://launchpad.support.sap.com/#/notes/3292407")</f>
        <v>https://launchpad.support.sap.com/#/notes/3292407</v>
      </c>
    </row>
    <row r="50" spans="1:6" x14ac:dyDescent="0.25">
      <c r="A50" t="s">
        <v>205</v>
      </c>
      <c r="B50" t="s">
        <v>206</v>
      </c>
      <c r="C50">
        <v>3287390</v>
      </c>
      <c r="D50" t="s">
        <v>543</v>
      </c>
      <c r="E50" t="s">
        <v>526</v>
      </c>
      <c r="F50" t="str">
        <f>HYPERLINK("https://launchpad.support.sap.com/#/notes/3287390")</f>
        <v>https://launchpad.support.sap.com/#/notes/3287390</v>
      </c>
    </row>
    <row r="51" spans="1:6" x14ac:dyDescent="0.25">
      <c r="A51" t="s">
        <v>211</v>
      </c>
      <c r="B51" t="s">
        <v>212</v>
      </c>
      <c r="C51">
        <v>3290814</v>
      </c>
      <c r="D51" t="s">
        <v>213</v>
      </c>
      <c r="E51" t="s">
        <v>526</v>
      </c>
      <c r="F51" t="str">
        <f>HYPERLINK("https://launchpad.support.sap.com/#/notes/3290814")</f>
        <v>https://launchpad.support.sap.com/#/notes/3290814</v>
      </c>
    </row>
    <row r="52" spans="1:6" x14ac:dyDescent="0.25">
      <c r="A52" t="s">
        <v>211</v>
      </c>
      <c r="B52" t="s">
        <v>212</v>
      </c>
      <c r="C52">
        <v>3284511</v>
      </c>
      <c r="D52" t="s">
        <v>544</v>
      </c>
      <c r="E52" t="s">
        <v>526</v>
      </c>
      <c r="F52" t="str">
        <f>HYPERLINK("https://launchpad.support.sap.com/#/notes/3284511")</f>
        <v>https://launchpad.support.sap.com/#/notes/3284511</v>
      </c>
    </row>
    <row r="53" spans="1:6" x14ac:dyDescent="0.25">
      <c r="A53" t="s">
        <v>223</v>
      </c>
      <c r="B53" t="s">
        <v>224</v>
      </c>
      <c r="C53">
        <v>3230875</v>
      </c>
      <c r="D53" t="s">
        <v>545</v>
      </c>
      <c r="E53" t="s">
        <v>526</v>
      </c>
      <c r="F53" t="str">
        <f>HYPERLINK("https://launchpad.support.sap.com/#/notes/3230875")</f>
        <v>https://launchpad.support.sap.com/#/notes/3230875</v>
      </c>
    </row>
    <row r="54" spans="1:6" x14ac:dyDescent="0.25">
      <c r="A54" s="3" t="s">
        <v>226</v>
      </c>
      <c r="B54" s="3" t="s">
        <v>227</v>
      </c>
      <c r="C54" s="3">
        <v>3276522</v>
      </c>
      <c r="D54" s="3" t="s">
        <v>546</v>
      </c>
      <c r="E54" s="3" t="s">
        <v>528</v>
      </c>
      <c r="F54" t="str">
        <f>HYPERLINK("https://launchpad.support.sap.com/#/notes/3276522")</f>
        <v>https://launchpad.support.sap.com/#/notes/3276522</v>
      </c>
    </row>
    <row r="55" spans="1:6" x14ac:dyDescent="0.25">
      <c r="A55" s="3" t="s">
        <v>226</v>
      </c>
      <c r="B55" s="3" t="s">
        <v>227</v>
      </c>
      <c r="C55" s="3">
        <v>3288907</v>
      </c>
      <c r="D55" s="3" t="s">
        <v>229</v>
      </c>
      <c r="E55" s="3" t="s">
        <v>528</v>
      </c>
      <c r="F55" t="str">
        <f>HYPERLINK("https://launchpad.support.sap.com/#/notes/3288907")</f>
        <v>https://launchpad.support.sap.com/#/notes/3288907</v>
      </c>
    </row>
    <row r="56" spans="1:6" x14ac:dyDescent="0.25">
      <c r="A56" t="s">
        <v>230</v>
      </c>
      <c r="B56" t="s">
        <v>231</v>
      </c>
      <c r="C56">
        <v>3276819</v>
      </c>
      <c r="D56" t="s">
        <v>558</v>
      </c>
      <c r="E56" t="s">
        <v>526</v>
      </c>
      <c r="F56" t="str">
        <f>HYPERLINK("https://launchpad.support.sap.com/#/notes/3276819")</f>
        <v>https://launchpad.support.sap.com/#/notes/3276819</v>
      </c>
    </row>
    <row r="57" spans="1:6" x14ac:dyDescent="0.25">
      <c r="A57" s="3" t="s">
        <v>230</v>
      </c>
      <c r="B57" s="3" t="s">
        <v>231</v>
      </c>
      <c r="C57" s="3">
        <v>3289970</v>
      </c>
      <c r="D57" s="3" t="s">
        <v>522</v>
      </c>
      <c r="E57" s="3" t="s">
        <v>528</v>
      </c>
      <c r="F57" t="str">
        <f>HYPERLINK("https://launchpad.support.sap.com/#/notes/3289970")</f>
        <v>https://launchpad.support.sap.com/#/notes/3289970</v>
      </c>
    </row>
    <row r="58" spans="1:6" x14ac:dyDescent="0.25">
      <c r="A58" t="s">
        <v>230</v>
      </c>
      <c r="B58" t="s">
        <v>231</v>
      </c>
      <c r="C58">
        <v>3280367</v>
      </c>
      <c r="D58" t="s">
        <v>559</v>
      </c>
      <c r="E58" t="s">
        <v>526</v>
      </c>
      <c r="F58" t="str">
        <f>HYPERLINK("https://launchpad.support.sap.com/#/notes/3280367")</f>
        <v>https://launchpad.support.sap.com/#/notes/3280367</v>
      </c>
    </row>
    <row r="59" spans="1:6" x14ac:dyDescent="0.25">
      <c r="A59" t="s">
        <v>230</v>
      </c>
      <c r="B59" t="s">
        <v>231</v>
      </c>
      <c r="C59">
        <v>3279697</v>
      </c>
      <c r="D59" t="s">
        <v>235</v>
      </c>
      <c r="E59" t="s">
        <v>526</v>
      </c>
      <c r="F59" t="str">
        <f>HYPERLINK("https://launchpad.support.sap.com/#/notes/3279697")</f>
        <v>https://launchpad.support.sap.com/#/notes/3279697</v>
      </c>
    </row>
    <row r="60" spans="1:6" x14ac:dyDescent="0.25">
      <c r="A60" t="s">
        <v>503</v>
      </c>
      <c r="B60" t="s">
        <v>504</v>
      </c>
      <c r="C60" s="4">
        <v>3275214</v>
      </c>
      <c r="D60" t="s">
        <v>505</v>
      </c>
      <c r="E60" t="s">
        <v>526</v>
      </c>
      <c r="F60" t="str">
        <f>HYPERLINK("https://launchpad.support.sap.com/#/notes/3275214")</f>
        <v>https://launchpad.support.sap.com/#/notes/3275214</v>
      </c>
    </row>
    <row r="61" spans="1:6" x14ac:dyDescent="0.25">
      <c r="A61" t="s">
        <v>516</v>
      </c>
    </row>
  </sheetData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SAPKE608B6-Februar 2023</vt:lpstr>
      <vt:lpstr>Deutschland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Thorsten Wischeloh</dc:creator>
  <cp:lastModifiedBy>Thorsten Wischeloh (consodalis GmbH)</cp:lastModifiedBy>
  <dcterms:created xsi:type="dcterms:W3CDTF">2023-02-08T12:18:10Z</dcterms:created>
  <dcterms:modified xsi:type="dcterms:W3CDTF">2023-02-08T13:43:03Z</dcterms:modified>
</cp:coreProperties>
</file>