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Z:\consodalis\consodalis_intern\Infobrief_monatlich\2023\03.2023\"/>
    </mc:Choice>
  </mc:AlternateContent>
  <xr:revisionPtr revIDLastSave="0" documentId="13_ncr:1_{43B86939-CE85-4D8C-9FF0-D631C9304C47}" xr6:coauthVersionLast="47" xr6:coauthVersionMax="47" xr10:uidLastSave="{00000000-0000-0000-0000-000000000000}"/>
  <bookViews>
    <workbookView xWindow="-120" yWindow="-120" windowWidth="29040" windowHeight="15525" activeTab="1" xr2:uid="{00000000-000D-0000-FFFF-FFFF00000000}"/>
  </bookViews>
  <sheets>
    <sheet name="SAPKE608I9-März-2023" sheetId="1" r:id="rId1"/>
    <sheet name="Deutschland" sheetId="2" r:id="rId2"/>
  </sheets>
  <definedNames>
    <definedName name="_xlnm._FilterDatabase" localSheetId="1" hidden="1">Deutschland!$A$1:$F$71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0" i="2" l="1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F6" i="2"/>
  <c r="F5" i="2"/>
  <c r="F4" i="2"/>
  <c r="F3" i="2"/>
  <c r="F2" i="2"/>
  <c r="I2" i="1"/>
  <c r="I3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</calcChain>
</file>

<file path=xl/sharedStrings.xml><?xml version="1.0" encoding="utf-8"?>
<sst xmlns="http://schemas.openxmlformats.org/spreadsheetml/2006/main" count="1942" uniqueCount="537">
  <si>
    <t>SAP-Komponente</t>
  </si>
  <si>
    <t>Name der SAP-Komponente</t>
  </si>
  <si>
    <t>Nummer</t>
  </si>
  <si>
    <t>Aktuelle Version</t>
  </si>
  <si>
    <t>Ausgelieferte Version</t>
  </si>
  <si>
    <t>Titel</t>
  </si>
  <si>
    <t>Typ</t>
  </si>
  <si>
    <t>PrioritÃ¤t</t>
  </si>
  <si>
    <t>URL</t>
  </si>
  <si>
    <t>PA-PA-AT</t>
  </si>
  <si>
    <t>Ã–sterreich</t>
  </si>
  <si>
    <t>IT013x: Komponententypen aus DE-Paket, Ãœbernahme nach AT-Paket (trad, dec, web) (1)</t>
  </si>
  <si>
    <t>Programmfehler</t>
  </si>
  <si>
    <t>Korrektur mit niedriger PrioritÃ¤t</t>
  </si>
  <si>
    <t>PA-PA-CH</t>
  </si>
  <si>
    <t>Schweiz</t>
  </si>
  <si>
    <t>Infotyp 0011: Fehlermeldung "Die QR-IBAN fehlt" bei Verwendung eines EmpfÃ¤ngerschlÃ¼ssels mit QR-IBAN</t>
  </si>
  <si>
    <t>Korrektur mit mittlerer PrioritÃ¤t</t>
  </si>
  <si>
    <t>PA-PA-DE</t>
  </si>
  <si>
    <t>Deutschland</t>
  </si>
  <si>
    <t>Datenvernichtung bei verknÃ¼pften Abwesenheiten</t>
  </si>
  <si>
    <t>Datenvernichtung Stammdaten bei BeschÃ¤ftigungsverbot und Mutterschutz</t>
  </si>
  <si>
    <t>PA-PA-FR</t>
  </si>
  <si>
    <t>Frankreich</t>
  </si>
  <si>
    <t>Ad-Hoc Query: Repeated fields P0064-COT06-10 and P0064-ORG06-10 are displayed as normal fields</t>
  </si>
  <si>
    <t>Korrektur der gesetzlichen Funktion</t>
  </si>
  <si>
    <t>PA-PA-GB</t>
  </si>
  <si>
    <t>GroÃŸbritannien</t>
  </si>
  <si>
    <t>PA-PA-GB: Data Protection: No matching rule found for audit area &amp;4 of ILM object &amp;2</t>
  </si>
  <si>
    <t>PA-PA-GB: IT0070 - The Child Maintenance Enforcement Commission (CMEC) have recently stopped providing the 12 digit Employee Reference number on new deduction orders.</t>
  </si>
  <si>
    <t>Gesetzliche Ã„nderung</t>
  </si>
  <si>
    <t>PA-PA-JP</t>
  </si>
  <si>
    <t>Japan</t>
  </si>
  <si>
    <t>e-GOV: New Procedures for CLN/MLN in B2A Manager</t>
  </si>
  <si>
    <t>PA-PA-KR</t>
  </si>
  <si>
    <t>SÃ¼dkorea</t>
  </si>
  <si>
    <t>Correction to 2022 Year-End Adjustment DME, Monthly Rental and Exempted Income T30</t>
  </si>
  <si>
    <t>Changes to Message Type for Period Attributable Check in Infotype 3542</t>
  </si>
  <si>
    <t>PA-PA-RU</t>
  </si>
  <si>
    <t>Russland</t>
  </si>
  <si>
    <t>Labor Activity Reporting: Incorrect output format</t>
  </si>
  <si>
    <t>Prerequisite objects for SAP Note 3298494</t>
  </si>
  <si>
    <t>Report EFS-1: seniority data</t>
  </si>
  <si>
    <t>Incorrect value for OGRN field in Labor Activity Reporting report</t>
  </si>
  <si>
    <t>PA-PA-SG</t>
  </si>
  <si>
    <t>Singapur</t>
  </si>
  <si>
    <t>PA-PA-SG: New ID Type for Overseas Networks &amp; Expertise Pass</t>
  </si>
  <si>
    <t>PA-PA-US</t>
  </si>
  <si>
    <t>USA</t>
  </si>
  <si>
    <t>Employees living outside the USA not being preprocessed when archiving 0221 infotype</t>
  </si>
  <si>
    <t>PY-AR</t>
  </si>
  <si>
    <t>Argentinien</t>
  </si>
  <si>
    <t>[AR] CALC - Corrections to General Resolution 5314/2023</t>
  </si>
  <si>
    <t>[AR] General Resolution 5314/2023</t>
  </si>
  <si>
    <t>[AR] Social Security - Welfare Fund withholding for part time is not being generated</t>
  </si>
  <si>
    <t>[AR] Vacations - Informative vacation wage types incorrectly generated in multiple scenarios</t>
  </si>
  <si>
    <t>[AR] Prerequisite objects for SAP Note 3284451</t>
  </si>
  <si>
    <t>PY-AT</t>
  </si>
  <si>
    <t>RPCALCA0: Abrechnungstabelle FABOP bei zwei Steuersplits nicht korrekt gefÃ¼llt</t>
  </si>
  <si>
    <t>mBGM: Zuschlag Z05  (Weiterbildungsbeitrag nach dem ArbeitskrÃ¤fteÃ¼berlassungsgesetz)</t>
  </si>
  <si>
    <t>RPCALCA0: Abrechnungsfunktion ADIST bei Steuerbefreiungsgrund "Werkvertrag"</t>
  </si>
  <si>
    <t>Doku zu BAdI: Setzen des Antragsstatus in IT3671 (HRPAYAT_A1_STATUS) und IMG ErgÃ¤nzungen</t>
  </si>
  <si>
    <t>J6 ab 2020: Verbesserung der Freigrenzenanwendung und Fehler im Protokoll</t>
  </si>
  <si>
    <t>Kurzarbeit: Regelung zum Mindestbruttozuschlag verlÃ¤ngert</t>
  </si>
  <si>
    <t>CUSTOMIZING</t>
  </si>
  <si>
    <t>PCALZ: Mitarbeitergewinnbeteiligung und TeuerungsprÃ¤mie fÃ¼r die Teilapplikation BL6A</t>
  </si>
  <si>
    <t>IT3670 - Ummeldung (Abmeldegrund 12) bewusst unterbinden</t>
  </si>
  <si>
    <t>Objekt-Generierung fÃ¼r 3290854</t>
  </si>
  <si>
    <t>TeuerungsprÃ¤mie und Gewinnbeteiligung (in Vorperioden)</t>
  </si>
  <si>
    <t>IT3670: keine autom. Ummeldung</t>
  </si>
  <si>
    <t>Korrektur mit hoher PrioritÃ¤t</t>
  </si>
  <si>
    <t>RPCUBSA0RA: Abbruch bei neuer AusprÃ¤gung Y am IT0797</t>
  </si>
  <si>
    <t>Doku: ErgÃ¤nzungen im IMG</t>
  </si>
  <si>
    <t>PY-AU-STP</t>
  </si>
  <si>
    <t>Single-Touch-Personalabrechung</t>
  </si>
  <si>
    <t>STP2 Generation Report Error for Future Rehiring Scenarios</t>
  </si>
  <si>
    <t>PY-BE</t>
  </si>
  <si>
    <t>Belgien</t>
  </si>
  <si>
    <t>Fiche 25 for year before previous year</t>
  </si>
  <si>
    <t>BELCOTAX: Fiche 281.13 and 281.17 with incorrect negative amounts in some zones</t>
  </si>
  <si>
    <t>BOWA: Missing pernr in error messages</t>
  </si>
  <si>
    <t>Pre-requisite objects for SAP Note 3280824</t>
  </si>
  <si>
    <t>Company Car - Minimum amount for the monetary value of the advantage for company car</t>
  </si>
  <si>
    <t>Advance tax calculation as of 2023 - Difference between calculated advance taxes in payroll and the generated one via report RPCTXEB0</t>
  </si>
  <si>
    <t>Pension Payment Declaration - Master Data &amp; Additional Payments</t>
  </si>
  <si>
    <t>BELCOTAX - Yearly reporting in year 2023 for income year 2022</t>
  </si>
  <si>
    <t>Rail tariffs Home Work Expenses as of 01.02.2023</t>
  </si>
  <si>
    <t>Fiche generation not possible with individual zone</t>
  </si>
  <si>
    <t>Belcotax: Customizing of Printouts - Fiches 281.xx - 2022</t>
  </si>
  <si>
    <t>DmfA Declaration: Remuneration Codes (00067) without a bonus payment frequency (00068) are not cumulated</t>
  </si>
  <si>
    <t>Pension Payment Declaration - Adjustment BSV00 for taxable amount in PENS</t>
  </si>
  <si>
    <t>PY-BR</t>
  </si>
  <si>
    <t>Brasilien</t>
  </si>
  <si>
    <t>Vacation provision deduction in duplicity after termination</t>
  </si>
  <si>
    <t>Technical changes - eSocial</t>
  </si>
  <si>
    <t>Technical changes - SREP: Espelho de ponto eletrÃ´nico (HBRTMSH1)</t>
  </si>
  <si>
    <t>eSocial - S-1010 - Error sending events in internal migration scenarios</t>
  </si>
  <si>
    <t>eSocial - S-2200 - Unexpected event rectification due to non-standard S-1050 event</t>
  </si>
  <si>
    <t>GON: Incorrect generation of more than two profit sharing off-cycles in the year</t>
  </si>
  <si>
    <t>eSocial - S-2300/S-2306 - New message for error during conversion of position</t>
  </si>
  <si>
    <t>eSocial - S-2299 - Group sucessaoVinc incorrectly filled</t>
  </si>
  <si>
    <t>New name convention for educational level</t>
  </si>
  <si>
    <t>eSocial - S-2300/S-2306/S-2399 - BAdIs adjustments</t>
  </si>
  <si>
    <t>eSocial - S-1200 - Update of events in 2.5 layout version</t>
  </si>
  <si>
    <t>eSocial - Event Monitor - DUMP when displaying S-3000 event</t>
  </si>
  <si>
    <t>eSocial - Event Monitor - Filter adjustment when search by employee number</t>
  </si>
  <si>
    <t>eSocial - S-2300 - Rectification due to matricula field being filled</t>
  </si>
  <si>
    <t>DPP: Removal of Employee Unemployment Insurance data</t>
  </si>
  <si>
    <t>eSocial - S-2299/S-2399 - Vacation payments are not reported in the event</t>
  </si>
  <si>
    <t>eSocial - Events blocked due to batch response code 605</t>
  </si>
  <si>
    <t>eSocial - Summarizing events viewer - Data reader</t>
  </si>
  <si>
    <t>eSocial - S-2200/S-2206 - Job event not located by job code</t>
  </si>
  <si>
    <t>PY-CA</t>
  </si>
  <si>
    <t>Kanada</t>
  </si>
  <si>
    <t>Correction to SAP PAUX (Adjustment Workbench) misspelling</t>
  </si>
  <si>
    <t>YE22: Corrections to the PDF forms of Year End Reporting, Canada report</t>
  </si>
  <si>
    <t>YE22: Pensionable income considering WT /101 and factor B subtracting WT /108</t>
  </si>
  <si>
    <t>PY-CA-NT-GR</t>
  </si>
  <si>
    <t>PfÃ¤ndungen</t>
  </si>
  <si>
    <t>GARN: Person ID field not showing in output log of RPCGR1K0 for Concurrent Employment</t>
  </si>
  <si>
    <t>PY-CA-YE</t>
  </si>
  <si>
    <t>Jahresabschluss fÃ¼r Kanada</t>
  </si>
  <si>
    <t>Side effect of SAP Note 3288139</t>
  </si>
  <si>
    <t>YE: Lower performance when using the Display output log parameter after application of SAP Note 3037569</t>
  </si>
  <si>
    <t>PY-CH</t>
  </si>
  <si>
    <t>JW2022/23 (FAK): Ã„nderungen kantonale Familienausgleichskassen</t>
  </si>
  <si>
    <t>DDIC-Auslieferung fÃ¼r Hinweis 3281408 (Dialognachrichten (3))</t>
  </si>
  <si>
    <t>ELM 5.0: Teillieferung / Dialognachrichten (3)</t>
  </si>
  <si>
    <t>LAW2005: Probleme bei Lohnausweis: keine Informationen zu Zeilen 5, 13.2.1 und 13.2.2 und irrelevanter Text in Bemerkungen</t>
  </si>
  <si>
    <t>PY-CL</t>
  </si>
  <si>
    <t>Chile</t>
  </si>
  <si>
    <t>[CL] Reliquidation values incorrect during retrocalculation</t>
  </si>
  <si>
    <t>[CL] Social Insurance - Company contribution basis not being limited according to configuration option SSBCA</t>
  </si>
  <si>
    <t>PY-CN</t>
  </si>
  <si>
    <t>China</t>
  </si>
  <si>
    <t>Enhancement of Disability Tax Reduction for RPS and CRPS Gross Up</t>
  </si>
  <si>
    <t>PY-DE</t>
  </si>
  <si>
    <t>HRCDENT: Korrektur zur Ermittlung des Zeitbezugs</t>
  </si>
  <si>
    <t>PY-DE-AU-SI</t>
  </si>
  <si>
    <t>SozialversicherungsprÃ¼fung (euBP)</t>
  </si>
  <si>
    <t>euBP: Anpassungen bei der Lohnartenermittlung</t>
  </si>
  <si>
    <t>euBP: Fehler bei der Ermittlung von ErstattungssÃ¤tzen der U1</t>
  </si>
  <si>
    <t>euBP: Falscher Inhalt des Feldes Elterneigenschaft im DSAN</t>
  </si>
  <si>
    <t>euBP: Korrekturen nach dem Jahreswechsel 2022/2023 (2. Teil)</t>
  </si>
  <si>
    <t>euBP: Korrekturen nach dem Jahreswechsel 2022/2023 (3. Teil)</t>
  </si>
  <si>
    <t>PY-DE-AU-TX</t>
  </si>
  <si>
    <t>SteuerprÃ¼fung</t>
  </si>
  <si>
    <t>DLS: Korrekturen zur Dateierstellung bei mehreren Arbeitgebersteuernummern.</t>
  </si>
  <si>
    <t>PY-DE-BA</t>
  </si>
  <si>
    <t>BehÃ¶rdenkommunikation</t>
  </si>
  <si>
    <t>B2A-SV: Spoolausgabe des RPCSVHD0_IN unterdrÃ¼cken beim AusfÃ¼hren des RPCSVPD0_IN</t>
  </si>
  <si>
    <t>B2A-SV: AAG - Fehlerhafte Zuordnung zur Datenart -&gt; Meldungen werden in QuarantÃ¤ne gestellt</t>
  </si>
  <si>
    <t>B2A-SV: Automatischer Start des RPCSVHD0_IN innerhalb des RPCSVPD0_IN verarbeitet keine Dateien</t>
  </si>
  <si>
    <t>PY-DE-CI</t>
  </si>
  <si>
    <t>Bauwirtschaft</t>
  </si>
  <si>
    <t>SKV: Meldesatz URMEL - Bruttostundenlohn Abrechnungsfunktion DBAU SKVB</t>
  </si>
  <si>
    <t>SKV: Meldesatz URMEL - Bruttostundenlohn Pflichtfeld ab Januar 2023</t>
  </si>
  <si>
    <t>Bauwirtschaft: WegezeitentschÃ¤digung - BetrÃ¤ge fehlen in der Abrechnungstabelle ZTBAU bei wÃ¶chentlicher Heimfahrt</t>
  </si>
  <si>
    <t>PY-DE-FP</t>
  </si>
  <si>
    <t>FolgeaktivitÃ¤ten</t>
  </si>
  <si>
    <t>ErgÃ¤nzung der generischen StatusfunktionalitÃ¤t fÃ¼r Meldeverfahren in Deutschland</t>
  </si>
  <si>
    <t>PY-DE-FP-A1</t>
  </si>
  <si>
    <t>A1 Meldeverfahren</t>
  </si>
  <si>
    <t>A1-Verfahren: Fehlerhafte Feldinhalte von neuen Feldern in Ausnahmevereinbarungen</t>
  </si>
  <si>
    <t>A1-Verfahren: Fehlende Statusumsetzung von A1- Ausgangsmeldungen mit dem Report RPUSVMD0_FLAG</t>
  </si>
  <si>
    <t>A1-Verfahren: Ablehnungen von Stornierungen wegen der KernprÃ¼fungen DXMM070, DXAV070, DXFK070</t>
  </si>
  <si>
    <t>PY-DE-FP-DU</t>
  </si>
  <si>
    <t>DEÃœV</t>
  </si>
  <si>
    <t>UV-Jahresmeldungen: Fehlernachrichten HRPAYDESVUV049 und HRPAYDESVUV071 bei der Meldungserstellung</t>
  </si>
  <si>
    <t>DEÃœV-Bescheinigung PDF-Formular: ÃœberflÃ¼ssige Felder auf der Bescheinigung</t>
  </si>
  <si>
    <t>PY-DE-FP-E2</t>
  </si>
  <si>
    <t>ELStAM Verfahren</t>
  </si>
  <si>
    <t>ELStAM: Korrektur in der Statistik im Report RPCE2AD0_IN (Abfrage der Clearingstelle nach RÃ¼ckmeldungen)</t>
  </si>
  <si>
    <t>ELStAM: Anpassung im Report Eingangsmeldungen simulieren (RPUE2AD0)</t>
  </si>
  <si>
    <t>ELStAM: Verfahrenshinweis 551005011 - Arbeitgeber Anfrage konnte nicht durchgefÃ¼hrt werden</t>
  </si>
  <si>
    <t>PY-DE-FP-EAU</t>
  </si>
  <si>
    <t>eAU-Meldeverfahren</t>
  </si>
  <si>
    <t>eAU: Sachbearbeiterliste - Weitere Felder in der Ãœbersichtsliste</t>
  </si>
  <si>
    <t>eAU: Notification Tool - Freitexte und Wiedervorlagedaten verschwinden</t>
  </si>
  <si>
    <t>Vorausgesetzte Objekte fÃ¼r SAP-Hinweis 3294403</t>
  </si>
  <si>
    <t>eAU: Meldungsersteller - eAU-Anfragen ohne Rentenversicherungsnummer erstellen</t>
  </si>
  <si>
    <t>eAU: Meldungszuordner - Zuordnung bei eAU-Anfragen im Status "abgelehnt"</t>
  </si>
  <si>
    <t>eAU: Meldungsersteller - Es wurden mehrere eAU-Anfragen zum Stichtag erzeugt</t>
  </si>
  <si>
    <t>eAU: Bearbeitung von eAU-RÃ¼ckmeldungen mit unplausiblen AU-Daten</t>
  </si>
  <si>
    <t>PY-DE-FP-EEL</t>
  </si>
  <si>
    <t>EEL-Meldeverfahren</t>
  </si>
  <si>
    <t>EEL: Korrektur der Zuordnung von Eingangsmeldungen mit Abgabegrund 66</t>
  </si>
  <si>
    <t>EEL: Ablehnungen aufgrund fehlender E-Mail-Adresse im Datenbaustein DBAP</t>
  </si>
  <si>
    <t>PY-DE-FP-LSA</t>
  </si>
  <si>
    <t>Lohnsteueranmeldung</t>
  </si>
  <si>
    <t>Ãœbertragungsfehler der LStA mit Kennzahl 29 im B2A-Manager</t>
  </si>
  <si>
    <t>PY-DE-FP-MV</t>
  </si>
  <si>
    <t>SI Notifications</t>
  </si>
  <si>
    <t>HRCDENT: Korrektur der Ermittlung des Zeitbezugs (indirekt) fÃ¼r das Archivierungsteilobjekt 01SVA1</t>
  </si>
  <si>
    <t>HRCDENT: Auslieferung fehlender TabelleneintrÃ¤ge fÃ¼r das IRM-Customizing</t>
  </si>
  <si>
    <t>A1/rvBEA FORMS: SV-Ãœbergabe Sonstiger Fehler DATEIKZ im Abholreport RPCSVPD0_IN</t>
  </si>
  <si>
    <t>BEA: Fehler beim Lesen der Abwesenheiten</t>
  </si>
  <si>
    <t>ZMV: BerÃ¼cksichtigung von untermonatigen Ã„nderungen der HÃ¶he des Freibetrags - ErgÃ¤nzung zu SAP-Hinweis 3109836</t>
  </si>
  <si>
    <t>BDDEUEV: Korrektur der Plausibilisierung der Anschrift eines BeschÃ¤ftigungsbetriebs</t>
  </si>
  <si>
    <t>SV-Meldewesen: Generische ZuordnungsfunktionalitÃ¤t - Anzeige der Personalnummer bei Nichtzuordnung</t>
  </si>
  <si>
    <t>PY-DE-FP-UV</t>
  </si>
  <si>
    <t>AI Meldeverfahren</t>
  </si>
  <si>
    <t>UV-Meldeverfahren: Korrektur von SAP-Hinweis 3273331</t>
  </si>
  <si>
    <t>UV-Meldeverfahren: Fehler bei der Erstellung des elektronischen Lohnnachweises bei Erfassung der Unternehmensnummer vor dem 01.01.2023</t>
  </si>
  <si>
    <t>UV-Meldeverfahren: UnvollstÃ¤ndige Beitragsabrechnung-UV fÃ¼r das Meldejahr 2022</t>
  </si>
  <si>
    <t>PY-DE-NT-CI</t>
  </si>
  <si>
    <t>Direktversicherung</t>
  </si>
  <si>
    <t>BRSG: Feld NVAGZ im Infotyp P0699 nicht ausblendbar</t>
  </si>
  <si>
    <t>PY-DE-NT-GR</t>
  </si>
  <si>
    <t>PfÃ¤ndung / Abtretung</t>
  </si>
  <si>
    <t>IT 0111: Feld GLLND (Land/Region des GlÃ¤ubigers) falsch bezeichnet</t>
  </si>
  <si>
    <t>EP: Ausweislohnart /PE9 nicht erzeugt bei Privatinsolvenz</t>
  </si>
  <si>
    <t>BÃœZ: Die PfÃ¤ndungsgrenze ist unterschritten</t>
  </si>
  <si>
    <t>Vorausgesetzte Objekte fÃ¼r SAP-Hinweis 3145906</t>
  </si>
  <si>
    <t>PfÃ¤ndbarer Betrag: Zusammenrechnung bei SonderfÃ¤llen</t>
  </si>
  <si>
    <t>PY-DE-NT-NI</t>
  </si>
  <si>
    <t>Sozialversicherung</t>
  </si>
  <si>
    <t>Ãœbergangsbereich: Hochrechnung des SV-Bruttos fÃ¼r TeilmonatszeitrÃ¤ume in Monaten mit 31 Tagen</t>
  </si>
  <si>
    <t>Falsche Bildung des BG-Bruttos /6U0 bei WPBP-Split am 31. eines Monats</t>
  </si>
  <si>
    <t>Ãœbergangsbereich: Anpassung der Zuschussberechnung fÃ¼r berufsstÃ¤ndisch Versicherte</t>
  </si>
  <si>
    <t>Info zur Releaseplanung</t>
  </si>
  <si>
    <t>Â§23c SGB IV: EntschÃ¤rfung der PrÃ¼fung auf Vorhandensein der kalendertÃ¤glichen Sozialleistung</t>
  </si>
  <si>
    <t>Fehlerhaftes Customizing der Abwesenheit 0570 Haushaltshilfe III</t>
  </si>
  <si>
    <t>PY-DE-NT-SR</t>
  </si>
  <si>
    <t>Altersteilzeit</t>
  </si>
  <si>
    <t>ATZ: SV-Attribut fÃ¼r PV-Zuschlag wird bei Simulation fÃ¼r Midijob im Simulationsprogramm RPCATXD0 nicht berÃ¼cksichtigt</t>
  </si>
  <si>
    <t>PY-DE-NT-TX</t>
  </si>
  <si>
    <t>Steuern</t>
  </si>
  <si>
    <t>RÃ¼ckwirkende Ã„nderung Bescheinigungszeitraum im Infotyp Steuerdaten</t>
  </si>
  <si>
    <t>RÃ¼ckwirkende unterjÃ¤hrige Ã„nderung der Pauschalversteuerung im Infotyp Steuerdaten</t>
  </si>
  <si>
    <t>Neuer Programmablaufplan (PAP) fÃ¼r 2023</t>
  </si>
  <si>
    <t>PAP: Anpassungen zum Protokoll der Abrechnungsfunktion DST LST</t>
  </si>
  <si>
    <t>PY-DE-PS</t>
  </si>
  <si>
    <t>Public Sector</t>
  </si>
  <si>
    <t>Report RPUPAYDE_CHANGE_TRWAZ: Korrektur bei vereinbarter Arbeitszeit in Prozent (Selektionsfeld)</t>
  </si>
  <si>
    <t>Urlaub nach EuGH - Text zum Kontingenttyp im Abrechnungsprotokoll</t>
  </si>
  <si>
    <t>Urlaub nach EuGH - Kontingenttyp ausschlieÃŸen</t>
  </si>
  <si>
    <t>HR Renewal: Vorschlagswert fÃ¼r die Dienstart/die Unterdienstart im Infotyp 0001</t>
  </si>
  <si>
    <t>JSZ: Falsche Grundlage in Bemessungsmonat November bei BeschÃ¤ftigungsverbot</t>
  </si>
  <si>
    <t>JSZ: Falsche Grundlage bei BeschÃ¤ftigungsverbot nach Hinweis 3295692</t>
  </si>
  <si>
    <t>PY-DE-PS-VA</t>
  </si>
  <si>
    <t>Versorgungsadministration</t>
  </si>
  <si>
    <t>Jahressteuergesetz (JStG) 2022 - Arbeitnehmer-Pauschbetrag 1230 Euro</t>
  </si>
  <si>
    <t>Versorgungsadministration: SchlÃ¼sselung der Lohnarten Verheiratetenbestandteil als RuhegehaltfÃ¤hige DienstbezÃ¼ge nicht korrekt</t>
  </si>
  <si>
    <t>MaFz: Erweiterungen mietenstufenabhÃ¤ngiger Familienzuschlag Land Bayern (5): Besitzstand fÃ¼r Versorgung</t>
  </si>
  <si>
    <t>RGVH: Maschinelle Vergleichsberechnung nicht gerechtfertigt</t>
  </si>
  <si>
    <t>PY-DE-PS-ZV</t>
  </si>
  <si>
    <t>Zusatzversorgung</t>
  </si>
  <si>
    <t>ZV-Meldewesen: Meldungen fÃ¼r nach Â§ 49 (1) Nr. 4 Buchstabe b  EStG steuerbefreite PersonalfÃ¤lle</t>
  </si>
  <si>
    <t>ZV: BerÃ¼cksichtigung der Besteuerungsart SZ fÃ¼r steuerfreie Sonderzahlungen des Arbeitgebers nach Â§19 Nr. 3 1(b) EStG Ã¼ber AVmG-Bausteine in der Pflichtversicherung</t>
  </si>
  <si>
    <t>PY-DE-RP-ES</t>
  </si>
  <si>
    <t>Auswertung / Statistik</t>
  </si>
  <si>
    <t>EHVM: Fehler bei Arbeitsstunden bezahlt</t>
  </si>
  <si>
    <t>RPLEHAD3: ATZ Ã„nderung der Arbeitszeit beim Start oder wÃ¤hrend der Arbeitsphase</t>
  </si>
  <si>
    <t>PY-DE-RP-ST</t>
  </si>
  <si>
    <t>Bescheinigungen</t>
  </si>
  <si>
    <t>Verbesserung zur Bescheinigung des Verdienstausfalles zur Haushaltshilfe</t>
  </si>
  <si>
    <t>Bescheinigungswesen: Technische Vorabauslieferung II (Barrierefreiheit - Erweiterungen)</t>
  </si>
  <si>
    <t>PY-ES</t>
  </si>
  <si>
    <t>Spanien</t>
  </si>
  <si>
    <t>SLD: Empty L03 generation for partially retired employees with concentrated journey</t>
  </si>
  <si>
    <t>AFI: Objects delivery for SAP Note 3293393</t>
  </si>
  <si>
    <t>BONIFICACIONES: No allowance method available for contract key 521</t>
  </si>
  <si>
    <t>INEMCP: The second text field in the fourth page of the Temporal form is incorrectly limited</t>
  </si>
  <si>
    <t>IRPF: Objects delivery for SAP Note 3294530</t>
  </si>
  <si>
    <t>IRPF: Incorrect percentage calculation in infotype 0062 for Isla de La Palma</t>
  </si>
  <si>
    <t>CALC: Short dump for absences during a subdivision group change after a payroll split</t>
  </si>
  <si>
    <t>190: Incorrect employee count when generating 111 for employees with less than 1 year contract for Vizcaya</t>
  </si>
  <si>
    <t>IRPF: Incorrect screen validation in infotype 0062 for Ceuta, Melilla and Isla de La Palma.</t>
  </si>
  <si>
    <t>Payroll Spain - User Assistance Delivery 2023/01</t>
  </si>
  <si>
    <t>CONTRAT@: IT0016 infotype not being updated after processing remote work agreement XML response files</t>
  </si>
  <si>
    <t>AFI: Wrong position for ODL segment and wrong IT0799 infotype validation</t>
  </si>
  <si>
    <t>CALC: MEI not applied for fixed quota employees</t>
  </si>
  <si>
    <t>AFI: CNO automatic filling when creating an IT0799 entry through RPCAFIE0</t>
  </si>
  <si>
    <t>BONIF: MEI contribution applied in allowances calculation</t>
  </si>
  <si>
    <t>CONTRAT@: Update IT0016 screen to display the ID Llamamiento field in its full length</t>
  </si>
  <si>
    <t>UTIL: Class to read and apply a correction on a given date</t>
  </si>
  <si>
    <t>UTIL: Technical improvements for validations feasibility</t>
  </si>
  <si>
    <t>CONTRAT@: ID Llamamiento field with incorrect length</t>
  </si>
  <si>
    <t>AFI: New infotype 0799 screen for other employment data</t>
  </si>
  <si>
    <t>BONIFICACIONES: Reduc. Cuenca, Soria y Teruel incorrectly applied to 22,3% of CC</t>
  </si>
  <si>
    <t>SLD: Technical Improvements to Consulta Trabajadores Rectificados (CTR) file processing</t>
  </si>
  <si>
    <t>BONIFICACIONES: Bonificacion 0077 no tiene validez en 2023</t>
  </si>
  <si>
    <t>SLD: Consecutive relapsed absences intervals are not merged</t>
  </si>
  <si>
    <t>SLD: Incorrect division of base contribution for employees with maximum contribution and absence</t>
  </si>
  <si>
    <t>190: Form 216 is not counting Total Payees (Perceptores) correctly</t>
  </si>
  <si>
    <t>IRPF: New employee tax modifier for Isla de La Palma</t>
  </si>
  <si>
    <t>SS: Artists contribution base update (BOE PCM/74/2023)</t>
  </si>
  <si>
    <t>MASSIVE: Employees with payroll already liquidated and withdrawn during selected period being rejected</t>
  </si>
  <si>
    <t>CALC: Work incapacity benefits handled as arrears or no arrears according to /164 wage type</t>
  </si>
  <si>
    <t>CALC: Interprofessional Minimum Wage for 2023 (RD 99/2023)</t>
  </si>
  <si>
    <t>PP: Pension Plan allowance for customized wage types</t>
  </si>
  <si>
    <t>AFI: Objects Delivery for SAP Note 3295943</t>
  </si>
  <si>
    <t>IRPF: Tax tables update for Isla de La Palma</t>
  </si>
  <si>
    <t>IRPF: Tax algorithm update for February/2023</t>
  </si>
  <si>
    <t>AFI: New ODL segment and updates RED (10/2022)</t>
  </si>
  <si>
    <t>PP: Objects delivery for SAP Note 3292611</t>
  </si>
  <si>
    <t>IRPF: Class delivery for Ceuta, Melilla and Isla de La Palma tax modifier validation</t>
  </si>
  <si>
    <t>PP: Pension Plan Allowance RED 10/2022</t>
  </si>
  <si>
    <t>190: The CPERP search help is not displaying all options for 345 form and DIESP P in the IT0090 infotype</t>
  </si>
  <si>
    <t>IRPF: Objects delivery for SAP Note 3295873</t>
  </si>
  <si>
    <t>190: Error when generating 190 model for employee with contract duration less than one year</t>
  </si>
  <si>
    <t>SLD: Incorrect 603 concept for Public Sector unpaid absences</t>
  </si>
  <si>
    <t>IRPF: Source code changes for Isla de La Palma employee tax modifier</t>
  </si>
  <si>
    <t>PY-FR</t>
  </si>
  <si>
    <t>DSN -  Corrections for duplicate retro block 81/059 when rehiring during the month with cluster split</t>
  </si>
  <si>
    <t>DSN - feature FTRKT is wrongly used for an Urssaf block 20</t>
  </si>
  <si>
    <t>DSN: Correction to SAP Note 3118742, block 62 type 100 erroneously generated</t>
  </si>
  <si>
    <t>DSN -  block 51 type 001 with wrong amount when retro-rehiring done on an existing cluster split</t>
  </si>
  <si>
    <t>DSN P23 -  Corrections for "incomplete" block 82 dealing with a "prÃ©voyance" contract</t>
  </si>
  <si>
    <t>DSN: Block 44 codes 002 and 004 can no longer be created via table T5FDSNCOTIC</t>
  </si>
  <si>
    <t>DSN: B2A Dashboard - ALV enhancement by future PAS rate and PAS date</t>
  </si>
  <si>
    <t>PAS 2021: Block 56 Error Type 02 -  Regularizations of  PAS Rate Generated by Mistake with Value 0.00 for Field S21.G00.56.005</t>
  </si>
  <si>
    <t>DSN: BPIJ - improvements DDIC</t>
  </si>
  <si>
    <t>DSN: Block 44, code 003 generated in DSN before the payment month for withdrawn employees</t>
  </si>
  <si>
    <t>PAS 2023: Technical delivery without any impact on the functionallity</t>
  </si>
  <si>
    <t>DSN: Improvements to Report RPUDSNF9 (BPIJ M2M)</t>
  </si>
  <si>
    <t>DDIC changes and UDO Report for SAP Note 3296716 [TO BE IMPLEMENTED FIRST]</t>
  </si>
  <si>
    <t>PAS 2023: Prerequisite Objects for SAP Note 3207422</t>
  </si>
  <si>
    <t>DSN P23V01: DSN-VAL CCH-11 error is triggered for field 92.016 (montant net versÃ©)</t>
  </si>
  <si>
    <t>PY-GB</t>
  </si>
  <si>
    <t>PY-GB: Utility Classes 16</t>
  </si>
  <si>
    <t>PY-GB: Scottish Income Tax Rates and Thresholds for tax year 2023/24</t>
  </si>
  <si>
    <t>PY-GB: Welsh Income Tax Rates and Thresholds for tax year 2023/24</t>
  </si>
  <si>
    <t>PY-GB-PS: ME Secondary late new starts across 6th November 2022</t>
  </si>
  <si>
    <t>PY-GB : PBIK - Change in Payroll Area, P11d : Regular payment calculation with car unavailability</t>
  </si>
  <si>
    <t>PY-GB: Utility Classes 15 - CL_HRGB_PAL extensions - UDO</t>
  </si>
  <si>
    <t>PY-GB: Utility Classes 15 - CL_HRGB_PAL extensions</t>
  </si>
  <si>
    <t>PY-GB: PAE: User Interface Changes</t>
  </si>
  <si>
    <t>PY-GB: Translation of Country name TÃ¼rkiye to an HMRC accepted value</t>
  </si>
  <si>
    <t>PY-GB-PS</t>
  </si>
  <si>
    <t>PY-GB-PS: HESA staff 2022/23 correction for SAP_HR 604</t>
  </si>
  <si>
    <t>PY-GB-PS: HESA report correction</t>
  </si>
  <si>
    <t>PY-IE</t>
  </si>
  <si>
    <t>Irland</t>
  </si>
  <si>
    <t>PY-IE: Utility Classes 10</t>
  </si>
  <si>
    <t>PY-IE: BADI HR_IE_FEATURES</t>
  </si>
  <si>
    <t>PY-IN</t>
  </si>
  <si>
    <t>Indien</t>
  </si>
  <si>
    <t>Payroll execution for employees with annual NPS contribution 1 crore or more</t>
  </si>
  <si>
    <t>HINCALC0: Previous employment exemption u/s 10 impact after rehiring</t>
  </si>
  <si>
    <t>HINCF160: Form 12BA - Perquisites shown as 0 for rehired employees</t>
  </si>
  <si>
    <t>HINCPTX0: Kerala professional tax reporting in case of retrospective salary change</t>
  </si>
  <si>
    <t>PY-IT</t>
  </si>
  <si>
    <t>Italien</t>
  </si>
  <si>
    <t>UNIEMENS: Reduction of SI contribution for 2023 - Budget law 197/2022</t>
  </si>
  <si>
    <t>CUP: 2023 Version</t>
  </si>
  <si>
    <t>CUA: 2023 Version</t>
  </si>
  <si>
    <t>CUR: 2023 Version</t>
  </si>
  <si>
    <t>CERTIFICAZIONE UNICA 2023: Prerequisite objects for SAP Note 3281018</t>
  </si>
  <si>
    <t>UNIEMENS: Reporting final year balance for Fringe Benefit of 2022 - Option 3.2 of Messaggio INPS 4616/2022</t>
  </si>
  <si>
    <t>CERTIFICAZIONE UNICA 2023: Correction Package</t>
  </si>
  <si>
    <t>UNIEMENS: Recovery of reduction of SI contribution for 2023 - Budget law 197/2022</t>
  </si>
  <si>
    <t>CERTIFICAZIONE UNICA 2023: Modello Sintetico PDF Form</t>
  </si>
  <si>
    <t>CERTIFICAZIONE UNICA 2023</t>
  </si>
  <si>
    <t>PY-JP-RP-SI</t>
  </si>
  <si>
    <t>Sozialversicherungsbescheinigung</t>
  </si>
  <si>
    <t>CLN/MLN: Status Field in PDF/CSV Data</t>
  </si>
  <si>
    <t>RPLCLDJ0: Data File Generation for CLN and MLN</t>
  </si>
  <si>
    <t>HR_JP_SIFD_FILE_WRITER: CSV Generation for CLN/MLN</t>
  </si>
  <si>
    <t>PY-KZ</t>
  </si>
  <si>
    <t>Kasachstan</t>
  </si>
  <si>
    <t>Equals operand NUM operation missing implementation</t>
  </si>
  <si>
    <t>PY-MX</t>
  </si>
  <si>
    <t>Mexiko</t>
  </si>
  <si>
    <t>[MX] CFDi - Technical Enhancement</t>
  </si>
  <si>
    <t>[MX] TAX -  New configuration option for tax exemption calculation - Article 96</t>
  </si>
  <si>
    <t>[MX] Documentation for Social Security reform for 2023</t>
  </si>
  <si>
    <t>[MX] HMXCCSS0 - Wrong percentage amount for Cuota Adic.P.Especie IMSS contribution</t>
  </si>
  <si>
    <t>PY-MY</t>
  </si>
  <si>
    <t>Malaysia</t>
  </si>
  <si>
    <t>LC: New Form Layout for Form EA Pin 2022</t>
  </si>
  <si>
    <t>Error Message Occur when Execute CP 159 Report for Excessive Amount Employees</t>
  </si>
  <si>
    <t>LC: New Form Layout for Form E Pin 2022</t>
  </si>
  <si>
    <t>Remove the Hyphen in Identity Number in Tabung Haji Monthly Report</t>
  </si>
  <si>
    <t>Hide Print Form Button in SOCSO 8A Report</t>
  </si>
  <si>
    <t>Drop-off Negative HRDF Contribution in Payroll Result</t>
  </si>
  <si>
    <t>LC: New layout for C.P.8D Download File Pin 2022</t>
  </si>
  <si>
    <t>EA Form Split Incorrectly when Employee Income Tax Number Changed</t>
  </si>
  <si>
    <t>PY-NL</t>
  </si>
  <si>
    <t>NiederlÃ¤ndisch</t>
  </si>
  <si>
    <t>Social Insurance: Wrong Delivered Example Percentages for Awf in 2022</t>
  </si>
  <si>
    <t>YELC 2022/2023: Additional Wage Return Related Changes Part 2</t>
  </si>
  <si>
    <t>PR UPA: New report ISO Date Conversion (RPCPRXN0)</t>
  </si>
  <si>
    <t>Sonderentwicklungen</t>
  </si>
  <si>
    <t>Annual Tax Statement: Table for Total SI Premium and Hide Life-Course Leave</t>
  </si>
  <si>
    <t>PRNL UPA: Inactive Employees not Reported</t>
  </si>
  <si>
    <t>WAB Monitor: Incorrect Start Date for 30% Revision</t>
  </si>
  <si>
    <t>NST00: New Calculation Annual Salary for Special Rate for New Employees</t>
  </si>
  <si>
    <t>Wage Return: Final Levy Notification Amount of Work Cost Regulation is Doubled in Test Mode</t>
  </si>
  <si>
    <t>Garnishments - Reading Results for Weekly Payroll</t>
  </si>
  <si>
    <t>PY-NO</t>
  </si>
  <si>
    <t>Norwegen</t>
  </si>
  <si>
    <t>HNOUTIL2 - March 2023 - improvements</t>
  </si>
  <si>
    <t>HRNO - Additional ERC [1]</t>
  </si>
  <si>
    <t>HRNO - Additional ERC [2] - adjustments of retro calculation</t>
  </si>
  <si>
    <t>EDAG - March 2023 [1] - Additional ERC</t>
  </si>
  <si>
    <t>HRNO: Reimbursement - Improvements February 2023</t>
  </si>
  <si>
    <t>HRNO - Additional ERC [4] - corrections</t>
  </si>
  <si>
    <t>HRNO - Additional ERC [3] - adjustments</t>
  </si>
  <si>
    <t>EDAG - March 2023 [2] - source code</t>
  </si>
  <si>
    <t>PY-NPO</t>
  </si>
  <si>
    <t>Abrechnung fÃ¼r Non-Profit-Organisationen (INTPSO)</t>
  </si>
  <si>
    <t>Cost Simulation Report - Hypothetical Scenario determines incorrect amounts for dependents</t>
  </si>
  <si>
    <t>Dependency allowance : Increase in the Allowance for Children with Disabilities</t>
  </si>
  <si>
    <t>Separation Notification: Incorrect separation details reported to UNJSPF</t>
  </si>
  <si>
    <t>WIGSI: Next increment date computed incorrectly</t>
  </si>
  <si>
    <t>PY-NZ</t>
  </si>
  <si>
    <t>Neuseeland</t>
  </si>
  <si>
    <t>PY-NZ: Correction Note for SAP Note 3256159</t>
  </si>
  <si>
    <t>PY-PT</t>
  </si>
  <si>
    <t>Portugal</t>
  </si>
  <si>
    <t>DIR: Amounts related to the subcategories of A income are not printed in the DIR file</t>
  </si>
  <si>
    <t>MODELO 10: Generation of Version 13 in 2023</t>
  </si>
  <si>
    <t>CALC: IRS Young People - Correction Package</t>
  </si>
  <si>
    <t>DMR: Generation of Version 4 in 2023</t>
  </si>
  <si>
    <t>CALC: IRS Mortgage loan</t>
  </si>
  <si>
    <t>DIR: Category A is being generated with duplicated amounts for no residents employees</t>
  </si>
  <si>
    <t>DRI: Number of days for periods without /3WP wage type</t>
  </si>
  <si>
    <t>PY-PT-PS</t>
  </si>
  <si>
    <t>Public Sector Personalabrechnung</t>
  </si>
  <si>
    <t>CALC: Changes in Additional Amount and Single Parent Benefit Rate of Family Allowance 2023</t>
  </si>
  <si>
    <t>PY-QA</t>
  </si>
  <si>
    <t>Emirat Katar</t>
  </si>
  <si>
    <t>2023 Social Insurance changes</t>
  </si>
  <si>
    <t>PY-QA-PS</t>
  </si>
  <si>
    <t>Emirat Katar Public Sector</t>
  </si>
  <si>
    <t>Amendment to the pension base and contribution rates</t>
  </si>
  <si>
    <t>PY-RU</t>
  </si>
  <si>
    <t>Prerequisite objects for SAP Note 3292349</t>
  </si>
  <si>
    <t>Changes to report 6-NDFL from 2023</t>
  </si>
  <si>
    <t>Incorrect number of used vacation days in report HRULAPL4</t>
  </si>
  <si>
    <t>Technical delivery for income tax transfer due date calculation</t>
  </si>
  <si>
    <t>Vorgezogene Entwicklung</t>
  </si>
  <si>
    <t>Technical delivery of documentation objects</t>
  </si>
  <si>
    <t>Prerequisite objects for SAP Note 3302573</t>
  </si>
  <si>
    <t>Prerequisite objects for SAP Note 3278940</t>
  </si>
  <si>
    <t>Changes to P-4 and P-4(NZ) statistical forms from 2023</t>
  </si>
  <si>
    <t>Incorrect transfer sum after off-cycle run with Advance on Correction Accounting reason</t>
  </si>
  <si>
    <t>PY-SE</t>
  </si>
  <si>
    <t>Schweden</t>
  </si>
  <si>
    <t>HRSE: One-off Tax calculation for payments after year-end termination</t>
  </si>
  <si>
    <t>HRSE: RPCMTSS0 - Reading of Pers. info in case of JUPER change mid-month</t>
  </si>
  <si>
    <t>PY-SG</t>
  </si>
  <si>
    <t>IR8S - Negative amount in PAT File and E-submission File</t>
  </si>
  <si>
    <t>PY-SG: No Medisave Text File Generated</t>
  </si>
  <si>
    <t>PY-SG:PAT File Background Processing with Application Server</t>
  </si>
  <si>
    <t>Collective Corrections on New myTax Function of IR8A Report</t>
  </si>
  <si>
    <t>IR8A: Correction for Appendix 8B</t>
  </si>
  <si>
    <t>Incorrect Postal Code in PATline File for Foreign Address</t>
  </si>
  <si>
    <t>Singapore employees exercise shares after the termination date</t>
  </si>
  <si>
    <t>IR8A: Duplicate Amount Calculation for Offcycle Payroll Run</t>
  </si>
  <si>
    <t>Corrections on Unexpected CPF Paid in Error Wage Types Calculated</t>
  </si>
  <si>
    <t>Corrections on PDF Download Issue for Multiple IR8S Forms</t>
  </si>
  <si>
    <t>PY-SG-PS</t>
  </si>
  <si>
    <t>RPMEDIR0_PS: The CPF Exempted Employee Does Not Display in MSO Report</t>
  </si>
  <si>
    <t>PY-TH</t>
  </si>
  <si>
    <t>Thailand</t>
  </si>
  <si>
    <t>Enhancement of Splitting ITF1A Text File for Branch Transfer Case</t>
  </si>
  <si>
    <t>ITF1A Form does not Select the Payroll Result Correctly</t>
  </si>
  <si>
    <t>LC-TH: New PIT95 Form 2023</t>
  </si>
  <si>
    <t>Correction on Adjustment of Overpaid Regular Tax after Note 2933556 and 3010032</t>
  </si>
  <si>
    <t>Corrections on PIT91 Termination Payment Attachment</t>
  </si>
  <si>
    <t>LC-TH: New PIT91 Thai Form 2023</t>
  </si>
  <si>
    <t>Checkbox on PIT91 Attachment Form</t>
  </si>
  <si>
    <t>PY-US</t>
  </si>
  <si>
    <t>NWH: New Hire reporting file being generated with punctuation or non-ASCII characters for California and incorrect length in background execution</t>
  </si>
  <si>
    <t>USCLM: /552 wage type created instead of overpayment</t>
  </si>
  <si>
    <t>Inconsistent error message in payroll function P0221: Pers. area and Pers. subarea does not exist!</t>
  </si>
  <si>
    <t>PY-US-BSI</t>
  </si>
  <si>
    <t>Schnittstelle Steuerberechnung BSI</t>
  </si>
  <si>
    <t>BSI: Sync Tool Data Synchronization tables incorrectly updated when installing new cyclic</t>
  </si>
  <si>
    <t>PY-US-TR</t>
  </si>
  <si>
    <t>Steuerformular</t>
  </si>
  <si>
    <t>TR: OR Statewide Transit Tax based on Tips are not being reported on Box 14 of Form W-2</t>
  </si>
  <si>
    <t>TR: Q4/2022 State of Washington PDF forms updates for SUI reporting</t>
  </si>
  <si>
    <t>TR: Philadelphia Annual Reconciliation form no longer accepted by authority effective tax year 2022</t>
  </si>
  <si>
    <t>TR: Form 940 Schedule A for 2022 not displaying the Total Credit Reduction amount</t>
  </si>
  <si>
    <t>PY-US-TX</t>
  </si>
  <si>
    <t>TAX: Withholding tax is not being calculated for Ohio School Districts</t>
  </si>
  <si>
    <t>PY-ZA</t>
  </si>
  <si>
    <t>SÃ¼dafrika</t>
  </si>
  <si>
    <t>SAP standard solution enhanced for processing SARS AA88 Agent Appointment report</t>
  </si>
  <si>
    <t>Syntax Errors in SARS AA88 Agent Appointment Report After Applying SAP Note 3281665</t>
  </si>
  <si>
    <t>PY: Incorrect Computation of YTD Amounts During Off-Cycle Bonus Runs</t>
  </si>
  <si>
    <t>LC: Change in interest rates on loans, effective February 01, 2023</t>
  </si>
  <si>
    <t>Personaladministration</t>
  </si>
  <si>
    <t>ENDE</t>
  </si>
  <si>
    <t>Behördenkommunikation</t>
  </si>
  <si>
    <t>Priorität</t>
  </si>
  <si>
    <t>Korrektur mit mittlerer Priorität</t>
  </si>
  <si>
    <t>Datenvernichtung Stammdaten bei Beschäftigungsverbot und Mutterschutz</t>
  </si>
  <si>
    <t>euBP: Fehler bei der Ermittlung von Erstattungssätzen der U1</t>
  </si>
  <si>
    <t>Korrektur mit niedriger Priorität</t>
  </si>
  <si>
    <t>B2A-SV: AAG - Fehlerhafte Zuordnung zur Datenart -&gt; Meldungen werden in Quarantäne gestellt</t>
  </si>
  <si>
    <t>Korrektur mit hoher Priorität</t>
  </si>
  <si>
    <t>Folgeaktivitäten</t>
  </si>
  <si>
    <t>BDDEUEV: Korrektur der Plausibilisierung der Anschrift eines Beschäftigungsbetriebs</t>
  </si>
  <si>
    <t>SV-Meldewesen: Generische Zuordnungsfunktionalität - Anzeige der Personalnummer bei Nichtzuordnung</t>
  </si>
  <si>
    <t>Pfändung / Abtretung</t>
  </si>
  <si>
    <t>IT 0111: Feld GLLND (Land/Region des Gläubigers) falsch bezeichnet</t>
  </si>
  <si>
    <t>Pfändbarer Betrag: Zusammenrechnung bei Sonderfällen</t>
  </si>
  <si>
    <t>JSZ: Falsche Grundlage in Bemessungsmonat November bei Beschäftigungsverbot</t>
  </si>
  <si>
    <t>JSZ: Falsche Grundlage bei Beschäftigungsverbot nach Hinweis 3295692</t>
  </si>
  <si>
    <t>DEÜV</t>
  </si>
  <si>
    <t>eAU: Sachbearbeiterliste - Weitere Felder in der Übersichtsliste</t>
  </si>
  <si>
    <t>Übertragungsfehler der LStA mit Kennzahl 29 im B2A-Manager</t>
  </si>
  <si>
    <t>A1/rvBEA FORMS: SV-Übergabe Sonstiger Fehler DATEIKZ im Abholreport RPCSVPD0_IN</t>
  </si>
  <si>
    <t>BÜZ: Die Pfändungsgrenze ist unterschritten</t>
  </si>
  <si>
    <t>Datenvernichtung bei verknüpften Abwesenheiten</t>
  </si>
  <si>
    <t>Sozialversicherungsprüfung (euBP)</t>
  </si>
  <si>
    <t>Steuerprüfung</t>
  </si>
  <si>
    <t>B2A-SV: Spoolausgabe des RPCSVHD0_IN unterdrücken beim Ausführen des RPCSVPD0_IN</t>
  </si>
  <si>
    <t>Ergänzung der generischen Statusfunktionalität für Meldeverfahren in Deutschland</t>
  </si>
  <si>
    <t>A1-Verfahren: Ablehnungen von Stornierungen wegen der Kernprüfungen DXMM070, DXAV070, DXFK070</t>
  </si>
  <si>
    <t>DEÜV-Bescheinigung PDF-Formular: Überflüssige Felder auf der Bescheinigung</t>
  </si>
  <si>
    <t>ELStAM: Korrektur in der Statistik im Report RPCE2AD0_IN (Abfrage der Clearingstelle nach Rückmeldungen)</t>
  </si>
  <si>
    <t>ELStAM: Verfahrenshinweis 551005011 - Arbeitgeber Anfrage konnte nicht durchgeführt werden</t>
  </si>
  <si>
    <t>Vorausgesetzte Objekte für SAP-Hinweis 3294403</t>
  </si>
  <si>
    <t>eAU: Bearbeitung von eAU-Rückmeldungen mit unplausiblen AU-Daten</t>
  </si>
  <si>
    <t>HRCDENT: Korrektur der Ermittlung des Zeitbezugs (indirekt) für das Archivierungsteilobjekt 01SVA1</t>
  </si>
  <si>
    <t>HRCDENT: Auslieferung fehlender Tabelleneinträge für das IRM-Customizing</t>
  </si>
  <si>
    <t>UV-Meldeverfahren: Unvollständige Beitragsabrechnung-UV für das Meldejahr 2022</t>
  </si>
  <si>
    <t>Vorausgesetzte Objekte für SAP-Hinweis 3145906</t>
  </si>
  <si>
    <t>Übergangsbereich: Hochrechnung des SV-Bruttos für Teilmonatszeiträume in Monaten mit 31 Tagen</t>
  </si>
  <si>
    <t>Übergangsbereich: Anpassung der Zuschussberechnung für berufsständisch Versicherte</t>
  </si>
  <si>
    <t>ATZ: SV-Attribut für PV-Zuschlag wird bei Simulation für Midijob im Simulationsprogramm RPCATXD0 nicht berücksichtigt</t>
  </si>
  <si>
    <t>Neuer Programmablaufplan (PAP) für 2023</t>
  </si>
  <si>
    <t>HR Renewal: Vorschlagswert für die Dienstart/die Unterdienstart im Infotyp 0001</t>
  </si>
  <si>
    <t>ZMV: Berücksichtigung von untermonatigen Änderungen der Höhe des Freibetrags - Ergänzung zu SAP-Hinweis 3109836</t>
  </si>
  <si>
    <t>Rückwirkende Änderung Bescheinigungszeitraum im Infotyp Steuerdaten</t>
  </si>
  <si>
    <t>Rückwirkende unterjährige Änderung der Pauschalversteuerung im Infotyp Steuerdaten</t>
  </si>
  <si>
    <t>RPLEHAD3: ATZ Änderung der Arbeitszeit beim Start oder während der Arbeitsphase</t>
  </si>
  <si>
    <t>§23c SGB IV: Entschärfung der Prüfung auf Vorhandensein der kalendertäglichen Sozialleistung</t>
  </si>
  <si>
    <t>ZV-Meldewesen: Meldungen für nach § 49 (1) Nr. 4 Buchstabe b  EStG steuerbefreite Personalfälle</t>
  </si>
  <si>
    <t>ZV: Berücksichtigung der Besteuerungsart SZ für steuerfreie Sonderzahlungen des Arbeitgebers nach §19 Nr. 3 1(b) EStG über AVmG-Bausteine in der Pflichtversicherung</t>
  </si>
  <si>
    <t>Personalabrechnung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</si>
</sst>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70C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5">
    <xf numFmtId="0" fontId="0" fillId="0" borderId="0" xfId="0"/>
    <xf numFmtId="0" fontId="16" fillId="0" borderId="0" xfId="0" applyFont="1"/>
    <xf numFmtId="0" fontId="14" fillId="0" borderId="0" xfId="0" applyFont="1"/>
    <xf numFmtId="0" fontId="18" fillId="0" borderId="0" xfId="0" applyFont="1"/>
    <xf numFmtId="0" fontId="0" fillId="0" borderId="0" xfId="0" applyFill="1"/>
  </cellXfs>
  <cellStyles count="42">
    <cellStyle name="20 % - Akzent1" xfId="19" builtinId="30" customBuiltin="1"/>
    <cellStyle name="20 % - Akzent2" xfId="23" builtinId="34" customBuiltin="1"/>
    <cellStyle name="20 % - Akzent3" xfId="27" builtinId="38" customBuiltin="1"/>
    <cellStyle name="20 % - Akzent4" xfId="31" builtinId="42" customBuiltin="1"/>
    <cellStyle name="20 % - Akzent5" xfId="35" builtinId="46" customBuiltin="1"/>
    <cellStyle name="20 % - Akzent6" xfId="39" builtinId="50" customBuiltin="1"/>
    <cellStyle name="40 % - Akzent1" xfId="20" builtinId="31" customBuiltin="1"/>
    <cellStyle name="40 % - Akzent2" xfId="24" builtinId="35" customBuiltin="1"/>
    <cellStyle name="40 % - Akzent3" xfId="28" builtinId="39" customBuiltin="1"/>
    <cellStyle name="40 % - Akzent4" xfId="32" builtinId="43" customBuiltin="1"/>
    <cellStyle name="40 % - Akzent5" xfId="36" builtinId="47" customBuiltin="1"/>
    <cellStyle name="40 % - Akzent6" xfId="40" builtinId="51" customBuiltin="1"/>
    <cellStyle name="60 % - Akzent1" xfId="21" builtinId="32" customBuiltin="1"/>
    <cellStyle name="60 % - Akzent2" xfId="25" builtinId="36" customBuiltin="1"/>
    <cellStyle name="60 % - Akzent3" xfId="29" builtinId="40" customBuiltin="1"/>
    <cellStyle name="60 % - Akzent4" xfId="33" builtinId="44" customBuiltin="1"/>
    <cellStyle name="60 % - Akzent5" xfId="37" builtinId="48" customBuiltin="1"/>
    <cellStyle name="60 % - Akzent6" xfId="41" builtinId="52" customBuiltin="1"/>
    <cellStyle name="Akzent1" xfId="18" builtinId="29" customBuiltin="1"/>
    <cellStyle name="Akzent2" xfId="22" builtinId="33" customBuiltin="1"/>
    <cellStyle name="Akzent3" xfId="26" builtinId="37" customBuiltin="1"/>
    <cellStyle name="Akzent4" xfId="30" builtinId="41" customBuiltin="1"/>
    <cellStyle name="Akzent5" xfId="34" builtinId="45" customBuiltin="1"/>
    <cellStyle name="Akzent6" xfId="38" builtinId="49" customBuiltin="1"/>
    <cellStyle name="Ausgabe" xfId="10" builtinId="21" customBuiltin="1"/>
    <cellStyle name="Berechnung" xfId="11" builtinId="22" customBuiltin="1"/>
    <cellStyle name="Eingabe" xfId="9" builtinId="20" customBuiltin="1"/>
    <cellStyle name="Ergebnis" xfId="17" builtinId="25" customBuiltin="1"/>
    <cellStyle name="Erklärender Text" xfId="16" builtinId="53" customBuiltin="1"/>
    <cellStyle name="Gut" xfId="6" builtinId="26" customBuiltin="1"/>
    <cellStyle name="Neutral" xfId="8" builtinId="28" customBuiltin="1"/>
    <cellStyle name="Notiz" xfId="15" builtinId="10" customBuiltin="1"/>
    <cellStyle name="Schlecht" xfId="7" builtinId="27" customBuiltin="1"/>
    <cellStyle name="Standard" xfId="0" builtinId="0"/>
    <cellStyle name="Überschrift" xfId="1" builtinId="15" customBuiltin="1"/>
    <cellStyle name="Überschrift 1" xfId="2" builtinId="16" customBuiltin="1"/>
    <cellStyle name="Überschrift 2" xfId="3" builtinId="17" customBuiltin="1"/>
    <cellStyle name="Überschrift 3" xfId="4" builtinId="18" customBuiltin="1"/>
    <cellStyle name="Überschrift 4" xfId="5" builtinId="19" customBuiltin="1"/>
    <cellStyle name="Verknüpfte Zelle" xfId="12" builtinId="24" customBuiltin="1"/>
    <cellStyle name="Warnender Text" xfId="14" builtinId="11" customBuiltin="1"/>
    <cellStyle name="Zelle überprüfe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31"/>
  <sheetViews>
    <sheetView workbookViewId="0">
      <selection sqref="A1:XFD1048576"/>
    </sheetView>
  </sheetViews>
  <sheetFormatPr baseColWidth="10" defaultRowHeight="15" x14ac:dyDescent="0.25"/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 x14ac:dyDescent="0.25">
      <c r="A2" t="s">
        <v>9</v>
      </c>
      <c r="B2" t="s">
        <v>10</v>
      </c>
      <c r="C2">
        <v>3282649</v>
      </c>
      <c r="D2">
        <v>2</v>
      </c>
      <c r="E2">
        <v>2</v>
      </c>
      <c r="F2" t="s">
        <v>11</v>
      </c>
      <c r="G2" t="s">
        <v>12</v>
      </c>
      <c r="H2" t="s">
        <v>13</v>
      </c>
      <c r="I2" t="str">
        <f>HYPERLINK("https://launchpad.support.sap.com/#/notes/3282649")</f>
        <v>https://launchpad.support.sap.com/#/notes/3282649</v>
      </c>
    </row>
    <row r="3" spans="1:9" x14ac:dyDescent="0.25">
      <c r="A3" t="s">
        <v>14</v>
      </c>
      <c r="B3" t="s">
        <v>15</v>
      </c>
      <c r="C3">
        <v>3294554</v>
      </c>
      <c r="D3">
        <v>2</v>
      </c>
      <c r="E3">
        <v>2</v>
      </c>
      <c r="F3" t="s">
        <v>16</v>
      </c>
      <c r="G3" t="s">
        <v>12</v>
      </c>
      <c r="H3" t="s">
        <v>17</v>
      </c>
      <c r="I3" t="str">
        <f>HYPERLINK("https://launchpad.support.sap.com/#/notes/3294554")</f>
        <v>https://launchpad.support.sap.com/#/notes/3294554</v>
      </c>
    </row>
    <row r="4" spans="1:9" x14ac:dyDescent="0.25">
      <c r="A4" t="s">
        <v>18</v>
      </c>
      <c r="B4" t="s">
        <v>19</v>
      </c>
      <c r="C4">
        <v>3293720</v>
      </c>
      <c r="D4">
        <v>3</v>
      </c>
      <c r="E4">
        <v>3</v>
      </c>
      <c r="F4" t="s">
        <v>20</v>
      </c>
      <c r="G4" t="s">
        <v>12</v>
      </c>
      <c r="H4" t="s">
        <v>17</v>
      </c>
      <c r="I4" t="str">
        <f>HYPERLINK("https://launchpad.support.sap.com/#/notes/3293720")</f>
        <v>https://launchpad.support.sap.com/#/notes/3293720</v>
      </c>
    </row>
    <row r="5" spans="1:9" x14ac:dyDescent="0.25">
      <c r="A5" t="s">
        <v>18</v>
      </c>
      <c r="B5" t="s">
        <v>19</v>
      </c>
      <c r="C5">
        <v>3170741</v>
      </c>
      <c r="D5">
        <v>5</v>
      </c>
      <c r="E5">
        <v>5</v>
      </c>
      <c r="F5" t="s">
        <v>21</v>
      </c>
      <c r="G5" t="s">
        <v>12</v>
      </c>
      <c r="H5" t="s">
        <v>17</v>
      </c>
      <c r="I5" t="str">
        <f>HYPERLINK("https://launchpad.support.sap.com/#/notes/3170741")</f>
        <v>https://launchpad.support.sap.com/#/notes/3170741</v>
      </c>
    </row>
    <row r="6" spans="1:9" x14ac:dyDescent="0.25">
      <c r="A6" t="s">
        <v>22</v>
      </c>
      <c r="B6" t="s">
        <v>23</v>
      </c>
      <c r="C6">
        <v>3299004</v>
      </c>
      <c r="D6">
        <v>1</v>
      </c>
      <c r="E6">
        <v>1</v>
      </c>
      <c r="F6" t="s">
        <v>24</v>
      </c>
      <c r="G6" t="s">
        <v>25</v>
      </c>
      <c r="H6" t="s">
        <v>13</v>
      </c>
      <c r="I6" t="str">
        <f>HYPERLINK("https://launchpad.support.sap.com/#/notes/3299004")</f>
        <v>https://launchpad.support.sap.com/#/notes/3299004</v>
      </c>
    </row>
    <row r="7" spans="1:9" x14ac:dyDescent="0.25">
      <c r="A7" t="s">
        <v>26</v>
      </c>
      <c r="B7" t="s">
        <v>27</v>
      </c>
      <c r="C7">
        <v>3290211</v>
      </c>
      <c r="D7">
        <v>2</v>
      </c>
      <c r="E7">
        <v>2</v>
      </c>
      <c r="F7" t="s">
        <v>28</v>
      </c>
      <c r="G7" t="s">
        <v>25</v>
      </c>
      <c r="H7" t="s">
        <v>17</v>
      </c>
      <c r="I7" t="str">
        <f>HYPERLINK("https://launchpad.support.sap.com/#/notes/3290211")</f>
        <v>https://launchpad.support.sap.com/#/notes/3290211</v>
      </c>
    </row>
    <row r="8" spans="1:9" x14ac:dyDescent="0.25">
      <c r="A8" t="s">
        <v>26</v>
      </c>
      <c r="B8" t="s">
        <v>27</v>
      </c>
      <c r="C8">
        <v>3301440</v>
      </c>
      <c r="D8">
        <v>1</v>
      </c>
      <c r="E8">
        <v>1</v>
      </c>
      <c r="F8" t="s">
        <v>29</v>
      </c>
      <c r="G8" t="s">
        <v>30</v>
      </c>
      <c r="H8" t="s">
        <v>17</v>
      </c>
      <c r="I8" t="str">
        <f>HYPERLINK("https://launchpad.support.sap.com/#/notes/3301440")</f>
        <v>https://launchpad.support.sap.com/#/notes/3301440</v>
      </c>
    </row>
    <row r="9" spans="1:9" x14ac:dyDescent="0.25">
      <c r="A9" t="s">
        <v>31</v>
      </c>
      <c r="B9" t="s">
        <v>32</v>
      </c>
      <c r="C9">
        <v>3289172</v>
      </c>
      <c r="D9">
        <v>1</v>
      </c>
      <c r="E9">
        <v>1</v>
      </c>
      <c r="F9" t="s">
        <v>33</v>
      </c>
      <c r="G9" t="s">
        <v>30</v>
      </c>
      <c r="H9" t="s">
        <v>17</v>
      </c>
      <c r="I9" t="str">
        <f>HYPERLINK("https://launchpad.support.sap.com/#/notes/3289172")</f>
        <v>https://launchpad.support.sap.com/#/notes/3289172</v>
      </c>
    </row>
    <row r="10" spans="1:9" x14ac:dyDescent="0.25">
      <c r="A10" t="s">
        <v>34</v>
      </c>
      <c r="B10" t="s">
        <v>35</v>
      </c>
      <c r="C10">
        <v>3296268</v>
      </c>
      <c r="D10">
        <v>3</v>
      </c>
      <c r="E10">
        <v>3</v>
      </c>
      <c r="F10" t="s">
        <v>36</v>
      </c>
      <c r="G10" t="s">
        <v>25</v>
      </c>
      <c r="H10" t="s">
        <v>17</v>
      </c>
      <c r="I10" t="str">
        <f>HYPERLINK("https://launchpad.support.sap.com/#/notes/3296268")</f>
        <v>https://launchpad.support.sap.com/#/notes/3296268</v>
      </c>
    </row>
    <row r="11" spans="1:9" x14ac:dyDescent="0.25">
      <c r="A11" t="s">
        <v>34</v>
      </c>
      <c r="B11" t="s">
        <v>35</v>
      </c>
      <c r="C11">
        <v>3295606</v>
      </c>
      <c r="D11">
        <v>2</v>
      </c>
      <c r="E11">
        <v>2</v>
      </c>
      <c r="F11" t="s">
        <v>37</v>
      </c>
      <c r="G11" t="s">
        <v>25</v>
      </c>
      <c r="H11" t="s">
        <v>17</v>
      </c>
      <c r="I11" t="str">
        <f>HYPERLINK("https://launchpad.support.sap.com/#/notes/3295606")</f>
        <v>https://launchpad.support.sap.com/#/notes/3295606</v>
      </c>
    </row>
    <row r="12" spans="1:9" x14ac:dyDescent="0.25">
      <c r="A12" t="s">
        <v>38</v>
      </c>
      <c r="B12" t="s">
        <v>39</v>
      </c>
      <c r="C12">
        <v>3288932</v>
      </c>
      <c r="D12">
        <v>1</v>
      </c>
      <c r="E12">
        <v>1</v>
      </c>
      <c r="F12" t="s">
        <v>40</v>
      </c>
      <c r="G12" t="s">
        <v>25</v>
      </c>
      <c r="H12" t="s">
        <v>17</v>
      </c>
      <c r="I12" t="str">
        <f>HYPERLINK("https://launchpad.support.sap.com/#/notes/3288932")</f>
        <v>https://launchpad.support.sap.com/#/notes/3288932</v>
      </c>
    </row>
    <row r="13" spans="1:9" x14ac:dyDescent="0.25">
      <c r="A13" t="s">
        <v>38</v>
      </c>
      <c r="B13" t="s">
        <v>39</v>
      </c>
      <c r="C13">
        <v>3303426</v>
      </c>
      <c r="D13">
        <v>1</v>
      </c>
      <c r="E13">
        <v>1</v>
      </c>
      <c r="F13" t="s">
        <v>41</v>
      </c>
      <c r="G13" t="s">
        <v>30</v>
      </c>
      <c r="H13" t="s">
        <v>17</v>
      </c>
      <c r="I13" t="str">
        <f>HYPERLINK("https://launchpad.support.sap.com/#/notes/3303426")</f>
        <v>https://launchpad.support.sap.com/#/notes/3303426</v>
      </c>
    </row>
    <row r="14" spans="1:9" x14ac:dyDescent="0.25">
      <c r="A14" t="s">
        <v>38</v>
      </c>
      <c r="B14" t="s">
        <v>39</v>
      </c>
      <c r="C14">
        <v>3298494</v>
      </c>
      <c r="D14">
        <v>1</v>
      </c>
      <c r="E14">
        <v>1</v>
      </c>
      <c r="F14" t="s">
        <v>42</v>
      </c>
      <c r="G14" t="s">
        <v>30</v>
      </c>
      <c r="H14" t="s">
        <v>17</v>
      </c>
      <c r="I14" t="str">
        <f>HYPERLINK("https://launchpad.support.sap.com/#/notes/3298494")</f>
        <v>https://launchpad.support.sap.com/#/notes/3298494</v>
      </c>
    </row>
    <row r="15" spans="1:9" x14ac:dyDescent="0.25">
      <c r="A15" t="s">
        <v>38</v>
      </c>
      <c r="B15" t="s">
        <v>39</v>
      </c>
      <c r="C15">
        <v>3303348</v>
      </c>
      <c r="D15">
        <v>1</v>
      </c>
      <c r="E15">
        <v>1</v>
      </c>
      <c r="F15" t="s">
        <v>43</v>
      </c>
      <c r="G15" t="s">
        <v>25</v>
      </c>
      <c r="H15" t="s">
        <v>17</v>
      </c>
      <c r="I15" t="str">
        <f>HYPERLINK("https://launchpad.support.sap.com/#/notes/3303348")</f>
        <v>https://launchpad.support.sap.com/#/notes/3303348</v>
      </c>
    </row>
    <row r="16" spans="1:9" x14ac:dyDescent="0.25">
      <c r="A16" t="s">
        <v>44</v>
      </c>
      <c r="B16" t="s">
        <v>45</v>
      </c>
      <c r="C16">
        <v>3299171</v>
      </c>
      <c r="D16">
        <v>1</v>
      </c>
      <c r="E16">
        <v>1</v>
      </c>
      <c r="F16" t="s">
        <v>46</v>
      </c>
      <c r="G16" t="s">
        <v>30</v>
      </c>
      <c r="H16" t="s">
        <v>17</v>
      </c>
      <c r="I16" t="str">
        <f>HYPERLINK("https://launchpad.support.sap.com/#/notes/3299171")</f>
        <v>https://launchpad.support.sap.com/#/notes/3299171</v>
      </c>
    </row>
    <row r="17" spans="1:9" x14ac:dyDescent="0.25">
      <c r="A17" t="s">
        <v>47</v>
      </c>
      <c r="B17" t="s">
        <v>48</v>
      </c>
      <c r="C17">
        <v>3265876</v>
      </c>
      <c r="D17">
        <v>2</v>
      </c>
      <c r="E17">
        <v>2</v>
      </c>
      <c r="F17" t="s">
        <v>49</v>
      </c>
      <c r="G17" t="s">
        <v>25</v>
      </c>
      <c r="H17" t="s">
        <v>17</v>
      </c>
      <c r="I17" t="str">
        <f>HYPERLINK("https://launchpad.support.sap.com/#/notes/3265876")</f>
        <v>https://launchpad.support.sap.com/#/notes/3265876</v>
      </c>
    </row>
    <row r="18" spans="1:9" x14ac:dyDescent="0.25">
      <c r="A18" t="s">
        <v>50</v>
      </c>
      <c r="B18" t="s">
        <v>51</v>
      </c>
      <c r="C18">
        <v>3298588</v>
      </c>
      <c r="D18">
        <v>2</v>
      </c>
      <c r="E18">
        <v>2</v>
      </c>
      <c r="F18" t="s">
        <v>52</v>
      </c>
      <c r="G18" t="s">
        <v>25</v>
      </c>
      <c r="H18" t="s">
        <v>17</v>
      </c>
      <c r="I18" t="str">
        <f>HYPERLINK("https://launchpad.support.sap.com/#/notes/3298588")</f>
        <v>https://launchpad.support.sap.com/#/notes/3298588</v>
      </c>
    </row>
    <row r="19" spans="1:9" x14ac:dyDescent="0.25">
      <c r="A19" t="s">
        <v>50</v>
      </c>
      <c r="B19" t="s">
        <v>51</v>
      </c>
      <c r="C19">
        <v>3291577</v>
      </c>
      <c r="D19">
        <v>2</v>
      </c>
      <c r="E19">
        <v>2</v>
      </c>
      <c r="F19" t="s">
        <v>53</v>
      </c>
      <c r="G19" t="s">
        <v>30</v>
      </c>
      <c r="H19" t="s">
        <v>17</v>
      </c>
      <c r="I19" t="str">
        <f>HYPERLINK("https://launchpad.support.sap.com/#/notes/3291577")</f>
        <v>https://launchpad.support.sap.com/#/notes/3291577</v>
      </c>
    </row>
    <row r="20" spans="1:9" x14ac:dyDescent="0.25">
      <c r="A20" t="s">
        <v>50</v>
      </c>
      <c r="B20" t="s">
        <v>51</v>
      </c>
      <c r="C20">
        <v>3293102</v>
      </c>
      <c r="D20">
        <v>2</v>
      </c>
      <c r="E20">
        <v>2</v>
      </c>
      <c r="F20" t="s">
        <v>54</v>
      </c>
      <c r="G20" t="s">
        <v>25</v>
      </c>
      <c r="H20" t="s">
        <v>17</v>
      </c>
      <c r="I20" t="str">
        <f>HYPERLINK("https://launchpad.support.sap.com/#/notes/3293102")</f>
        <v>https://launchpad.support.sap.com/#/notes/3293102</v>
      </c>
    </row>
    <row r="21" spans="1:9" x14ac:dyDescent="0.25">
      <c r="A21" t="s">
        <v>50</v>
      </c>
      <c r="B21" t="s">
        <v>51</v>
      </c>
      <c r="C21">
        <v>3284451</v>
      </c>
      <c r="D21">
        <v>3</v>
      </c>
      <c r="E21">
        <v>3</v>
      </c>
      <c r="F21" t="s">
        <v>55</v>
      </c>
      <c r="G21" t="s">
        <v>25</v>
      </c>
      <c r="H21" t="s">
        <v>17</v>
      </c>
      <c r="I21" t="str">
        <f>HYPERLINK("https://launchpad.support.sap.com/#/notes/3284451")</f>
        <v>https://launchpad.support.sap.com/#/notes/3284451</v>
      </c>
    </row>
    <row r="22" spans="1:9" x14ac:dyDescent="0.25">
      <c r="A22" t="s">
        <v>50</v>
      </c>
      <c r="B22" t="s">
        <v>51</v>
      </c>
      <c r="C22">
        <v>3285657</v>
      </c>
      <c r="D22">
        <v>3</v>
      </c>
      <c r="E22">
        <v>3</v>
      </c>
      <c r="F22" t="s">
        <v>56</v>
      </c>
      <c r="G22" t="s">
        <v>12</v>
      </c>
      <c r="H22" t="s">
        <v>17</v>
      </c>
      <c r="I22" t="str">
        <f>HYPERLINK("https://launchpad.support.sap.com/#/notes/3285657")</f>
        <v>https://launchpad.support.sap.com/#/notes/3285657</v>
      </c>
    </row>
    <row r="23" spans="1:9" x14ac:dyDescent="0.25">
      <c r="A23" t="s">
        <v>57</v>
      </c>
      <c r="B23" t="s">
        <v>10</v>
      </c>
      <c r="C23">
        <v>3297473</v>
      </c>
      <c r="D23">
        <v>3</v>
      </c>
      <c r="E23">
        <v>3</v>
      </c>
      <c r="F23" t="s">
        <v>58</v>
      </c>
      <c r="G23" t="s">
        <v>12</v>
      </c>
      <c r="H23" t="s">
        <v>17</v>
      </c>
      <c r="I23" t="str">
        <f>HYPERLINK("https://launchpad.support.sap.com/#/notes/3297473")</f>
        <v>https://launchpad.support.sap.com/#/notes/3297473</v>
      </c>
    </row>
    <row r="24" spans="1:9" x14ac:dyDescent="0.25">
      <c r="A24" t="s">
        <v>57</v>
      </c>
      <c r="B24" t="s">
        <v>10</v>
      </c>
      <c r="C24">
        <v>3300586</v>
      </c>
      <c r="D24">
        <v>3</v>
      </c>
      <c r="E24">
        <v>3</v>
      </c>
      <c r="F24" t="s">
        <v>59</v>
      </c>
      <c r="G24" t="s">
        <v>12</v>
      </c>
      <c r="H24" t="s">
        <v>17</v>
      </c>
      <c r="I24" t="str">
        <f>HYPERLINK("https://launchpad.support.sap.com/#/notes/3300586")</f>
        <v>https://launchpad.support.sap.com/#/notes/3300586</v>
      </c>
    </row>
    <row r="25" spans="1:9" x14ac:dyDescent="0.25">
      <c r="A25" t="s">
        <v>57</v>
      </c>
      <c r="B25" t="s">
        <v>10</v>
      </c>
      <c r="C25">
        <v>3293846</v>
      </c>
      <c r="D25">
        <v>2</v>
      </c>
      <c r="E25">
        <v>2</v>
      </c>
      <c r="F25" t="s">
        <v>60</v>
      </c>
      <c r="G25" t="s">
        <v>12</v>
      </c>
      <c r="H25" t="s">
        <v>17</v>
      </c>
      <c r="I25" t="str">
        <f>HYPERLINK("https://launchpad.support.sap.com/#/notes/3293846")</f>
        <v>https://launchpad.support.sap.com/#/notes/3293846</v>
      </c>
    </row>
    <row r="26" spans="1:9" x14ac:dyDescent="0.25">
      <c r="A26" t="s">
        <v>57</v>
      </c>
      <c r="B26" t="s">
        <v>10</v>
      </c>
      <c r="C26">
        <v>3287720</v>
      </c>
      <c r="D26">
        <v>1</v>
      </c>
      <c r="E26">
        <v>1</v>
      </c>
      <c r="F26" t="s">
        <v>61</v>
      </c>
      <c r="G26" t="s">
        <v>25</v>
      </c>
      <c r="H26" t="s">
        <v>13</v>
      </c>
      <c r="I26" t="str">
        <f>HYPERLINK("https://launchpad.support.sap.com/#/notes/3287720")</f>
        <v>https://launchpad.support.sap.com/#/notes/3287720</v>
      </c>
    </row>
    <row r="27" spans="1:9" x14ac:dyDescent="0.25">
      <c r="A27" t="s">
        <v>57</v>
      </c>
      <c r="B27" t="s">
        <v>10</v>
      </c>
      <c r="C27">
        <v>3291732</v>
      </c>
      <c r="D27">
        <v>1</v>
      </c>
      <c r="E27">
        <v>1</v>
      </c>
      <c r="F27" t="s">
        <v>62</v>
      </c>
      <c r="G27" t="s">
        <v>12</v>
      </c>
      <c r="H27" t="s">
        <v>17</v>
      </c>
      <c r="I27" t="str">
        <f>HYPERLINK("https://launchpad.support.sap.com/#/notes/3291732")</f>
        <v>https://launchpad.support.sap.com/#/notes/3291732</v>
      </c>
    </row>
    <row r="28" spans="1:9" x14ac:dyDescent="0.25">
      <c r="A28" t="s">
        <v>57</v>
      </c>
      <c r="B28" t="s">
        <v>10</v>
      </c>
      <c r="C28">
        <v>3300482</v>
      </c>
      <c r="D28">
        <v>1</v>
      </c>
      <c r="E28">
        <v>1</v>
      </c>
      <c r="F28" t="s">
        <v>63</v>
      </c>
      <c r="G28" t="s">
        <v>64</v>
      </c>
      <c r="H28" t="s">
        <v>17</v>
      </c>
      <c r="I28" t="str">
        <f>HYPERLINK("https://launchpad.support.sap.com/#/notes/3300482")</f>
        <v>https://launchpad.support.sap.com/#/notes/3300482</v>
      </c>
    </row>
    <row r="29" spans="1:9" x14ac:dyDescent="0.25">
      <c r="A29" t="s">
        <v>57</v>
      </c>
      <c r="B29" t="s">
        <v>10</v>
      </c>
      <c r="C29">
        <v>3297870</v>
      </c>
      <c r="D29">
        <v>2</v>
      </c>
      <c r="E29">
        <v>2</v>
      </c>
      <c r="F29" t="s">
        <v>65</v>
      </c>
      <c r="G29" t="s">
        <v>64</v>
      </c>
      <c r="H29" t="s">
        <v>17</v>
      </c>
      <c r="I29" t="str">
        <f>HYPERLINK("https://launchpad.support.sap.com/#/notes/3297870")</f>
        <v>https://launchpad.support.sap.com/#/notes/3297870</v>
      </c>
    </row>
    <row r="30" spans="1:9" x14ac:dyDescent="0.25">
      <c r="A30" t="s">
        <v>57</v>
      </c>
      <c r="B30" t="s">
        <v>10</v>
      </c>
      <c r="C30">
        <v>3290854</v>
      </c>
      <c r="D30">
        <v>2</v>
      </c>
      <c r="E30">
        <v>2</v>
      </c>
      <c r="F30" t="s">
        <v>66</v>
      </c>
      <c r="G30" t="s">
        <v>12</v>
      </c>
      <c r="H30" t="s">
        <v>17</v>
      </c>
      <c r="I30" t="str">
        <f>HYPERLINK("https://launchpad.support.sap.com/#/notes/3290854")</f>
        <v>https://launchpad.support.sap.com/#/notes/3290854</v>
      </c>
    </row>
    <row r="31" spans="1:9" x14ac:dyDescent="0.25">
      <c r="A31" t="s">
        <v>57</v>
      </c>
      <c r="B31" t="s">
        <v>10</v>
      </c>
      <c r="C31">
        <v>3293791</v>
      </c>
      <c r="D31">
        <v>2</v>
      </c>
      <c r="E31">
        <v>2</v>
      </c>
      <c r="F31" t="s">
        <v>67</v>
      </c>
      <c r="G31" t="s">
        <v>12</v>
      </c>
      <c r="H31" t="s">
        <v>17</v>
      </c>
      <c r="I31" t="str">
        <f>HYPERLINK("https://launchpad.support.sap.com/#/notes/3293791")</f>
        <v>https://launchpad.support.sap.com/#/notes/3293791</v>
      </c>
    </row>
    <row r="32" spans="1:9" x14ac:dyDescent="0.25">
      <c r="A32" t="s">
        <v>57</v>
      </c>
      <c r="B32" t="s">
        <v>10</v>
      </c>
      <c r="C32">
        <v>3289037</v>
      </c>
      <c r="D32">
        <v>2</v>
      </c>
      <c r="E32">
        <v>2</v>
      </c>
      <c r="F32" t="s">
        <v>68</v>
      </c>
      <c r="G32" t="s">
        <v>12</v>
      </c>
      <c r="H32" t="s">
        <v>17</v>
      </c>
      <c r="I32" t="str">
        <f>HYPERLINK("https://launchpad.support.sap.com/#/notes/3289037")</f>
        <v>https://launchpad.support.sap.com/#/notes/3289037</v>
      </c>
    </row>
    <row r="33" spans="1:9" x14ac:dyDescent="0.25">
      <c r="A33" t="s">
        <v>57</v>
      </c>
      <c r="B33" t="s">
        <v>10</v>
      </c>
      <c r="C33">
        <v>3301020</v>
      </c>
      <c r="D33">
        <v>2</v>
      </c>
      <c r="E33">
        <v>2</v>
      </c>
      <c r="F33" t="s">
        <v>69</v>
      </c>
      <c r="G33" t="s">
        <v>12</v>
      </c>
      <c r="H33" t="s">
        <v>70</v>
      </c>
      <c r="I33" t="str">
        <f>HYPERLINK("https://launchpad.support.sap.com/#/notes/3301020")</f>
        <v>https://launchpad.support.sap.com/#/notes/3301020</v>
      </c>
    </row>
    <row r="34" spans="1:9" x14ac:dyDescent="0.25">
      <c r="A34" t="s">
        <v>57</v>
      </c>
      <c r="B34" t="s">
        <v>10</v>
      </c>
      <c r="C34">
        <v>3302615</v>
      </c>
      <c r="D34">
        <v>2</v>
      </c>
      <c r="E34">
        <v>2</v>
      </c>
      <c r="F34" t="s">
        <v>71</v>
      </c>
      <c r="G34" t="s">
        <v>12</v>
      </c>
      <c r="H34" t="s">
        <v>17</v>
      </c>
      <c r="I34" t="str">
        <f>HYPERLINK("https://launchpad.support.sap.com/#/notes/3302615")</f>
        <v>https://launchpad.support.sap.com/#/notes/3302615</v>
      </c>
    </row>
    <row r="35" spans="1:9" x14ac:dyDescent="0.25">
      <c r="A35" t="s">
        <v>57</v>
      </c>
      <c r="B35" t="s">
        <v>10</v>
      </c>
      <c r="C35">
        <v>3298255</v>
      </c>
      <c r="D35">
        <v>1</v>
      </c>
      <c r="E35">
        <v>1</v>
      </c>
      <c r="F35" t="s">
        <v>72</v>
      </c>
      <c r="G35" t="s">
        <v>25</v>
      </c>
      <c r="H35" t="s">
        <v>13</v>
      </c>
      <c r="I35" t="str">
        <f>HYPERLINK("https://launchpad.support.sap.com/#/notes/3298255")</f>
        <v>https://launchpad.support.sap.com/#/notes/3298255</v>
      </c>
    </row>
    <row r="36" spans="1:9" x14ac:dyDescent="0.25">
      <c r="A36" t="s">
        <v>73</v>
      </c>
      <c r="B36" t="s">
        <v>74</v>
      </c>
      <c r="C36">
        <v>3296296</v>
      </c>
      <c r="D36">
        <v>2</v>
      </c>
      <c r="E36">
        <v>2</v>
      </c>
      <c r="F36" t="s">
        <v>75</v>
      </c>
      <c r="G36" t="s">
        <v>25</v>
      </c>
      <c r="H36" t="s">
        <v>17</v>
      </c>
      <c r="I36" t="str">
        <f>HYPERLINK("https://launchpad.support.sap.com/#/notes/3296296")</f>
        <v>https://launchpad.support.sap.com/#/notes/3296296</v>
      </c>
    </row>
    <row r="37" spans="1:9" x14ac:dyDescent="0.25">
      <c r="A37" t="s">
        <v>76</v>
      </c>
      <c r="B37" t="s">
        <v>77</v>
      </c>
      <c r="C37">
        <v>3266518</v>
      </c>
      <c r="D37">
        <v>2</v>
      </c>
      <c r="E37">
        <v>2</v>
      </c>
      <c r="F37" t="s">
        <v>78</v>
      </c>
      <c r="G37" t="s">
        <v>25</v>
      </c>
      <c r="H37" t="s">
        <v>17</v>
      </c>
      <c r="I37" t="str">
        <f>HYPERLINK("https://launchpad.support.sap.com/#/notes/3266518")</f>
        <v>https://launchpad.support.sap.com/#/notes/3266518</v>
      </c>
    </row>
    <row r="38" spans="1:9" x14ac:dyDescent="0.25">
      <c r="A38" t="s">
        <v>76</v>
      </c>
      <c r="B38" t="s">
        <v>77</v>
      </c>
      <c r="C38">
        <v>3296453</v>
      </c>
      <c r="D38">
        <v>3</v>
      </c>
      <c r="E38">
        <v>3</v>
      </c>
      <c r="F38" t="s">
        <v>79</v>
      </c>
      <c r="G38" t="s">
        <v>25</v>
      </c>
      <c r="H38" t="s">
        <v>17</v>
      </c>
      <c r="I38" t="str">
        <f>HYPERLINK("https://launchpad.support.sap.com/#/notes/3296453")</f>
        <v>https://launchpad.support.sap.com/#/notes/3296453</v>
      </c>
    </row>
    <row r="39" spans="1:9" x14ac:dyDescent="0.25">
      <c r="A39" t="s">
        <v>76</v>
      </c>
      <c r="B39" t="s">
        <v>77</v>
      </c>
      <c r="C39">
        <v>3303144</v>
      </c>
      <c r="D39">
        <v>3</v>
      </c>
      <c r="E39">
        <v>3</v>
      </c>
      <c r="F39" t="s">
        <v>80</v>
      </c>
      <c r="G39" t="s">
        <v>25</v>
      </c>
      <c r="H39" t="s">
        <v>17</v>
      </c>
      <c r="I39" t="str">
        <f>HYPERLINK("https://launchpad.support.sap.com/#/notes/3303144")</f>
        <v>https://launchpad.support.sap.com/#/notes/3303144</v>
      </c>
    </row>
    <row r="40" spans="1:9" x14ac:dyDescent="0.25">
      <c r="A40" t="s">
        <v>76</v>
      </c>
      <c r="B40" t="s">
        <v>77</v>
      </c>
      <c r="C40">
        <v>3295159</v>
      </c>
      <c r="D40">
        <v>1</v>
      </c>
      <c r="E40">
        <v>1</v>
      </c>
      <c r="F40" t="s">
        <v>81</v>
      </c>
      <c r="G40" t="s">
        <v>25</v>
      </c>
      <c r="H40" t="s">
        <v>70</v>
      </c>
      <c r="I40" t="str">
        <f>HYPERLINK("https://launchpad.support.sap.com/#/notes/3295159")</f>
        <v>https://launchpad.support.sap.com/#/notes/3295159</v>
      </c>
    </row>
    <row r="41" spans="1:9" x14ac:dyDescent="0.25">
      <c r="A41" t="s">
        <v>76</v>
      </c>
      <c r="B41" t="s">
        <v>77</v>
      </c>
      <c r="C41">
        <v>3302226</v>
      </c>
      <c r="D41">
        <v>1</v>
      </c>
      <c r="E41">
        <v>1</v>
      </c>
      <c r="F41" t="s">
        <v>82</v>
      </c>
      <c r="G41" t="s">
        <v>30</v>
      </c>
      <c r="H41" t="s">
        <v>17</v>
      </c>
      <c r="I41" t="str">
        <f>HYPERLINK("https://launchpad.support.sap.com/#/notes/3302226")</f>
        <v>https://launchpad.support.sap.com/#/notes/3302226</v>
      </c>
    </row>
    <row r="42" spans="1:9" x14ac:dyDescent="0.25">
      <c r="A42" t="s">
        <v>76</v>
      </c>
      <c r="B42" t="s">
        <v>77</v>
      </c>
      <c r="C42">
        <v>3289319</v>
      </c>
      <c r="D42">
        <v>4</v>
      </c>
      <c r="E42">
        <v>4</v>
      </c>
      <c r="F42" t="s">
        <v>83</v>
      </c>
      <c r="G42" t="s">
        <v>25</v>
      </c>
      <c r="H42" t="s">
        <v>17</v>
      </c>
      <c r="I42" t="str">
        <f>HYPERLINK("https://launchpad.support.sap.com/#/notes/3289319")</f>
        <v>https://launchpad.support.sap.com/#/notes/3289319</v>
      </c>
    </row>
    <row r="43" spans="1:9" x14ac:dyDescent="0.25">
      <c r="A43" t="s">
        <v>76</v>
      </c>
      <c r="B43" t="s">
        <v>77</v>
      </c>
      <c r="C43">
        <v>3295370</v>
      </c>
      <c r="D43">
        <v>2</v>
      </c>
      <c r="E43">
        <v>2</v>
      </c>
      <c r="F43" t="s">
        <v>84</v>
      </c>
      <c r="G43" t="s">
        <v>30</v>
      </c>
      <c r="H43" t="s">
        <v>70</v>
      </c>
      <c r="I43" t="str">
        <f>HYPERLINK("https://launchpad.support.sap.com/#/notes/3295370")</f>
        <v>https://launchpad.support.sap.com/#/notes/3295370</v>
      </c>
    </row>
    <row r="44" spans="1:9" x14ac:dyDescent="0.25">
      <c r="A44" t="s">
        <v>76</v>
      </c>
      <c r="B44" t="s">
        <v>77</v>
      </c>
      <c r="C44">
        <v>3280824</v>
      </c>
      <c r="D44">
        <v>5</v>
      </c>
      <c r="E44">
        <v>5</v>
      </c>
      <c r="F44" t="s">
        <v>85</v>
      </c>
      <c r="G44" t="s">
        <v>30</v>
      </c>
      <c r="H44" t="s">
        <v>70</v>
      </c>
      <c r="I44" t="str">
        <f>HYPERLINK("https://launchpad.support.sap.com/#/notes/3280824")</f>
        <v>https://launchpad.support.sap.com/#/notes/3280824</v>
      </c>
    </row>
    <row r="45" spans="1:9" x14ac:dyDescent="0.25">
      <c r="A45" t="s">
        <v>76</v>
      </c>
      <c r="B45" t="s">
        <v>77</v>
      </c>
      <c r="C45">
        <v>3297365</v>
      </c>
      <c r="D45">
        <v>1</v>
      </c>
      <c r="E45">
        <v>1</v>
      </c>
      <c r="F45" t="s">
        <v>86</v>
      </c>
      <c r="G45" t="s">
        <v>30</v>
      </c>
      <c r="H45" t="s">
        <v>13</v>
      </c>
      <c r="I45" t="str">
        <f>HYPERLINK("https://launchpad.support.sap.com/#/notes/3297365")</f>
        <v>https://launchpad.support.sap.com/#/notes/3297365</v>
      </c>
    </row>
    <row r="46" spans="1:9" x14ac:dyDescent="0.25">
      <c r="A46" t="s">
        <v>76</v>
      </c>
      <c r="B46" t="s">
        <v>77</v>
      </c>
      <c r="C46">
        <v>3299395</v>
      </c>
      <c r="D46">
        <v>2</v>
      </c>
      <c r="E46">
        <v>2</v>
      </c>
      <c r="F46" t="s">
        <v>87</v>
      </c>
      <c r="G46" t="s">
        <v>25</v>
      </c>
      <c r="H46" t="s">
        <v>17</v>
      </c>
      <c r="I46" t="str">
        <f>HYPERLINK("https://launchpad.support.sap.com/#/notes/3299395")</f>
        <v>https://launchpad.support.sap.com/#/notes/3299395</v>
      </c>
    </row>
    <row r="47" spans="1:9" x14ac:dyDescent="0.25">
      <c r="A47" t="s">
        <v>76</v>
      </c>
      <c r="B47" t="s">
        <v>77</v>
      </c>
      <c r="C47">
        <v>3281980</v>
      </c>
      <c r="D47">
        <v>1</v>
      </c>
      <c r="E47">
        <v>1</v>
      </c>
      <c r="F47" t="s">
        <v>88</v>
      </c>
      <c r="G47" t="s">
        <v>30</v>
      </c>
      <c r="H47" t="s">
        <v>70</v>
      </c>
      <c r="I47" t="str">
        <f>HYPERLINK("https://launchpad.support.sap.com/#/notes/3281980")</f>
        <v>https://launchpad.support.sap.com/#/notes/3281980</v>
      </c>
    </row>
    <row r="48" spans="1:9" x14ac:dyDescent="0.25">
      <c r="A48" t="s">
        <v>76</v>
      </c>
      <c r="B48" t="s">
        <v>77</v>
      </c>
      <c r="C48">
        <v>3288936</v>
      </c>
      <c r="D48">
        <v>4</v>
      </c>
      <c r="E48">
        <v>4</v>
      </c>
      <c r="F48" t="s">
        <v>89</v>
      </c>
      <c r="G48" t="s">
        <v>25</v>
      </c>
      <c r="H48" t="s">
        <v>17</v>
      </c>
      <c r="I48" t="str">
        <f>HYPERLINK("https://launchpad.support.sap.com/#/notes/3288936")</f>
        <v>https://launchpad.support.sap.com/#/notes/3288936</v>
      </c>
    </row>
    <row r="49" spans="1:9" x14ac:dyDescent="0.25">
      <c r="A49" t="s">
        <v>76</v>
      </c>
      <c r="B49" t="s">
        <v>77</v>
      </c>
      <c r="C49">
        <v>3298371</v>
      </c>
      <c r="D49">
        <v>1</v>
      </c>
      <c r="E49">
        <v>1</v>
      </c>
      <c r="F49" t="s">
        <v>90</v>
      </c>
      <c r="G49" t="s">
        <v>25</v>
      </c>
      <c r="H49" t="s">
        <v>70</v>
      </c>
      <c r="I49" t="str">
        <f>HYPERLINK("https://launchpad.support.sap.com/#/notes/3298371")</f>
        <v>https://launchpad.support.sap.com/#/notes/3298371</v>
      </c>
    </row>
    <row r="50" spans="1:9" x14ac:dyDescent="0.25">
      <c r="A50" t="s">
        <v>91</v>
      </c>
      <c r="B50" t="s">
        <v>92</v>
      </c>
      <c r="C50">
        <v>3265010</v>
      </c>
      <c r="D50">
        <v>2</v>
      </c>
      <c r="E50">
        <v>2</v>
      </c>
      <c r="F50" t="s">
        <v>93</v>
      </c>
      <c r="G50" t="s">
        <v>25</v>
      </c>
      <c r="H50" t="s">
        <v>17</v>
      </c>
      <c r="I50" t="str">
        <f>HYPERLINK("https://launchpad.support.sap.com/#/notes/3265010")</f>
        <v>https://launchpad.support.sap.com/#/notes/3265010</v>
      </c>
    </row>
    <row r="51" spans="1:9" x14ac:dyDescent="0.25">
      <c r="A51" t="s">
        <v>91</v>
      </c>
      <c r="B51" t="s">
        <v>92</v>
      </c>
      <c r="C51">
        <v>3263314</v>
      </c>
      <c r="D51">
        <v>1</v>
      </c>
      <c r="E51">
        <v>1</v>
      </c>
      <c r="F51" t="s">
        <v>94</v>
      </c>
      <c r="G51" t="s">
        <v>25</v>
      </c>
      <c r="H51" t="s">
        <v>17</v>
      </c>
      <c r="I51" t="str">
        <f>HYPERLINK("https://launchpad.support.sap.com/#/notes/3263314")</f>
        <v>https://launchpad.support.sap.com/#/notes/3263314</v>
      </c>
    </row>
    <row r="52" spans="1:9" x14ac:dyDescent="0.25">
      <c r="A52" t="s">
        <v>91</v>
      </c>
      <c r="B52" t="s">
        <v>92</v>
      </c>
      <c r="C52">
        <v>3293628</v>
      </c>
      <c r="D52">
        <v>1</v>
      </c>
      <c r="E52">
        <v>1</v>
      </c>
      <c r="F52" t="s">
        <v>95</v>
      </c>
      <c r="G52" t="s">
        <v>12</v>
      </c>
      <c r="H52" t="s">
        <v>17</v>
      </c>
      <c r="I52" t="str">
        <f>HYPERLINK("https://launchpad.support.sap.com/#/notes/3293628")</f>
        <v>https://launchpad.support.sap.com/#/notes/3293628</v>
      </c>
    </row>
    <row r="53" spans="1:9" x14ac:dyDescent="0.25">
      <c r="A53" t="s">
        <v>91</v>
      </c>
      <c r="B53" t="s">
        <v>92</v>
      </c>
      <c r="C53">
        <v>3281492</v>
      </c>
      <c r="D53">
        <v>2</v>
      </c>
      <c r="E53">
        <v>2</v>
      </c>
      <c r="F53" t="s">
        <v>96</v>
      </c>
      <c r="G53" t="s">
        <v>25</v>
      </c>
      <c r="H53" t="s">
        <v>17</v>
      </c>
      <c r="I53" t="str">
        <f>HYPERLINK("https://launchpad.support.sap.com/#/notes/3281492")</f>
        <v>https://launchpad.support.sap.com/#/notes/3281492</v>
      </c>
    </row>
    <row r="54" spans="1:9" x14ac:dyDescent="0.25">
      <c r="A54" t="s">
        <v>91</v>
      </c>
      <c r="B54" t="s">
        <v>92</v>
      </c>
      <c r="C54">
        <v>3265718</v>
      </c>
      <c r="D54">
        <v>3</v>
      </c>
      <c r="E54">
        <v>3</v>
      </c>
      <c r="F54" t="s">
        <v>97</v>
      </c>
      <c r="G54" t="s">
        <v>25</v>
      </c>
      <c r="H54" t="s">
        <v>17</v>
      </c>
      <c r="I54" t="str">
        <f>HYPERLINK("https://launchpad.support.sap.com/#/notes/3265718")</f>
        <v>https://launchpad.support.sap.com/#/notes/3265718</v>
      </c>
    </row>
    <row r="55" spans="1:9" x14ac:dyDescent="0.25">
      <c r="A55" t="s">
        <v>91</v>
      </c>
      <c r="B55" t="s">
        <v>92</v>
      </c>
      <c r="C55">
        <v>3255596</v>
      </c>
      <c r="D55">
        <v>2</v>
      </c>
      <c r="E55">
        <v>2</v>
      </c>
      <c r="F55" t="s">
        <v>98</v>
      </c>
      <c r="G55" t="s">
        <v>25</v>
      </c>
      <c r="H55" t="s">
        <v>17</v>
      </c>
      <c r="I55" t="str">
        <f>HYPERLINK("https://launchpad.support.sap.com/#/notes/3255596")</f>
        <v>https://launchpad.support.sap.com/#/notes/3255596</v>
      </c>
    </row>
    <row r="56" spans="1:9" x14ac:dyDescent="0.25">
      <c r="A56" t="s">
        <v>91</v>
      </c>
      <c r="B56" t="s">
        <v>92</v>
      </c>
      <c r="C56">
        <v>3192783</v>
      </c>
      <c r="D56">
        <v>2</v>
      </c>
      <c r="E56">
        <v>2</v>
      </c>
      <c r="F56" t="s">
        <v>99</v>
      </c>
      <c r="G56" t="s">
        <v>25</v>
      </c>
      <c r="H56" t="s">
        <v>17</v>
      </c>
      <c r="I56" t="str">
        <f>HYPERLINK("https://launchpad.support.sap.com/#/notes/3192783")</f>
        <v>https://launchpad.support.sap.com/#/notes/3192783</v>
      </c>
    </row>
    <row r="57" spans="1:9" x14ac:dyDescent="0.25">
      <c r="A57" t="s">
        <v>91</v>
      </c>
      <c r="B57" t="s">
        <v>92</v>
      </c>
      <c r="C57">
        <v>3299021</v>
      </c>
      <c r="D57">
        <v>1</v>
      </c>
      <c r="E57">
        <v>1</v>
      </c>
      <c r="F57" t="s">
        <v>100</v>
      </c>
      <c r="G57" t="s">
        <v>25</v>
      </c>
      <c r="H57" t="s">
        <v>17</v>
      </c>
      <c r="I57" t="str">
        <f>HYPERLINK("https://launchpad.support.sap.com/#/notes/3299021")</f>
        <v>https://launchpad.support.sap.com/#/notes/3299021</v>
      </c>
    </row>
    <row r="58" spans="1:9" x14ac:dyDescent="0.25">
      <c r="A58" t="s">
        <v>91</v>
      </c>
      <c r="B58" t="s">
        <v>92</v>
      </c>
      <c r="C58">
        <v>3295968</v>
      </c>
      <c r="D58">
        <v>1</v>
      </c>
      <c r="E58">
        <v>1</v>
      </c>
      <c r="F58" t="s">
        <v>101</v>
      </c>
      <c r="G58" t="s">
        <v>25</v>
      </c>
      <c r="H58" t="s">
        <v>17</v>
      </c>
      <c r="I58" t="str">
        <f>HYPERLINK("https://launchpad.support.sap.com/#/notes/3295968")</f>
        <v>https://launchpad.support.sap.com/#/notes/3295968</v>
      </c>
    </row>
    <row r="59" spans="1:9" x14ac:dyDescent="0.25">
      <c r="A59" t="s">
        <v>91</v>
      </c>
      <c r="B59" t="s">
        <v>92</v>
      </c>
      <c r="C59">
        <v>3298645</v>
      </c>
      <c r="D59">
        <v>1</v>
      </c>
      <c r="E59">
        <v>1</v>
      </c>
      <c r="F59" t="s">
        <v>102</v>
      </c>
      <c r="G59" t="s">
        <v>25</v>
      </c>
      <c r="H59" t="s">
        <v>17</v>
      </c>
      <c r="I59" t="str">
        <f>HYPERLINK("https://launchpad.support.sap.com/#/notes/3298645")</f>
        <v>https://launchpad.support.sap.com/#/notes/3298645</v>
      </c>
    </row>
    <row r="60" spans="1:9" x14ac:dyDescent="0.25">
      <c r="A60" t="s">
        <v>91</v>
      </c>
      <c r="B60" t="s">
        <v>92</v>
      </c>
      <c r="C60">
        <v>3257098</v>
      </c>
      <c r="D60">
        <v>2</v>
      </c>
      <c r="E60">
        <v>2</v>
      </c>
      <c r="F60" t="s">
        <v>103</v>
      </c>
      <c r="G60" t="s">
        <v>25</v>
      </c>
      <c r="H60" t="s">
        <v>17</v>
      </c>
      <c r="I60" t="str">
        <f>HYPERLINK("https://launchpad.support.sap.com/#/notes/3257098")</f>
        <v>https://launchpad.support.sap.com/#/notes/3257098</v>
      </c>
    </row>
    <row r="61" spans="1:9" x14ac:dyDescent="0.25">
      <c r="A61" t="s">
        <v>91</v>
      </c>
      <c r="B61" t="s">
        <v>92</v>
      </c>
      <c r="C61">
        <v>3302209</v>
      </c>
      <c r="D61">
        <v>1</v>
      </c>
      <c r="E61">
        <v>1</v>
      </c>
      <c r="F61" t="s">
        <v>104</v>
      </c>
      <c r="G61" t="s">
        <v>25</v>
      </c>
      <c r="H61" t="s">
        <v>17</v>
      </c>
      <c r="I61" t="str">
        <f>HYPERLINK("https://launchpad.support.sap.com/#/notes/3302209")</f>
        <v>https://launchpad.support.sap.com/#/notes/3302209</v>
      </c>
    </row>
    <row r="62" spans="1:9" x14ac:dyDescent="0.25">
      <c r="A62" t="s">
        <v>91</v>
      </c>
      <c r="B62" t="s">
        <v>92</v>
      </c>
      <c r="C62">
        <v>3297398</v>
      </c>
      <c r="D62">
        <v>1</v>
      </c>
      <c r="E62">
        <v>1</v>
      </c>
      <c r="F62" t="s">
        <v>105</v>
      </c>
      <c r="G62" t="s">
        <v>25</v>
      </c>
      <c r="H62" t="s">
        <v>17</v>
      </c>
      <c r="I62" t="str">
        <f>HYPERLINK("https://launchpad.support.sap.com/#/notes/3297398")</f>
        <v>https://launchpad.support.sap.com/#/notes/3297398</v>
      </c>
    </row>
    <row r="63" spans="1:9" x14ac:dyDescent="0.25">
      <c r="A63" t="s">
        <v>91</v>
      </c>
      <c r="B63" t="s">
        <v>92</v>
      </c>
      <c r="C63">
        <v>3287754</v>
      </c>
      <c r="D63">
        <v>2</v>
      </c>
      <c r="E63">
        <v>2</v>
      </c>
      <c r="F63" t="s">
        <v>106</v>
      </c>
      <c r="G63" t="s">
        <v>25</v>
      </c>
      <c r="H63" t="s">
        <v>70</v>
      </c>
      <c r="I63" t="str">
        <f>HYPERLINK("https://launchpad.support.sap.com/#/notes/3287754")</f>
        <v>https://launchpad.support.sap.com/#/notes/3287754</v>
      </c>
    </row>
    <row r="64" spans="1:9" x14ac:dyDescent="0.25">
      <c r="A64" t="s">
        <v>91</v>
      </c>
      <c r="B64" t="s">
        <v>92</v>
      </c>
      <c r="C64">
        <v>3298473</v>
      </c>
      <c r="D64">
        <v>1</v>
      </c>
      <c r="E64">
        <v>1</v>
      </c>
      <c r="F64" t="s">
        <v>107</v>
      </c>
      <c r="G64" t="s">
        <v>25</v>
      </c>
      <c r="H64" t="s">
        <v>17</v>
      </c>
      <c r="I64" t="str">
        <f>HYPERLINK("https://launchpad.support.sap.com/#/notes/3298473")</f>
        <v>https://launchpad.support.sap.com/#/notes/3298473</v>
      </c>
    </row>
    <row r="65" spans="1:9" x14ac:dyDescent="0.25">
      <c r="A65" t="s">
        <v>91</v>
      </c>
      <c r="B65" t="s">
        <v>92</v>
      </c>
      <c r="C65">
        <v>3248944</v>
      </c>
      <c r="D65">
        <v>2</v>
      </c>
      <c r="E65">
        <v>2</v>
      </c>
      <c r="F65" t="s">
        <v>108</v>
      </c>
      <c r="G65" t="s">
        <v>25</v>
      </c>
      <c r="H65" t="s">
        <v>17</v>
      </c>
      <c r="I65" t="str">
        <f>HYPERLINK("https://launchpad.support.sap.com/#/notes/3248944")</f>
        <v>https://launchpad.support.sap.com/#/notes/3248944</v>
      </c>
    </row>
    <row r="66" spans="1:9" x14ac:dyDescent="0.25">
      <c r="A66" t="s">
        <v>91</v>
      </c>
      <c r="B66" t="s">
        <v>92</v>
      </c>
      <c r="C66">
        <v>3291587</v>
      </c>
      <c r="D66">
        <v>1</v>
      </c>
      <c r="E66">
        <v>1</v>
      </c>
      <c r="F66" t="s">
        <v>109</v>
      </c>
      <c r="G66" t="s">
        <v>25</v>
      </c>
      <c r="H66" t="s">
        <v>17</v>
      </c>
      <c r="I66" t="str">
        <f>HYPERLINK("https://launchpad.support.sap.com/#/notes/3291587")</f>
        <v>https://launchpad.support.sap.com/#/notes/3291587</v>
      </c>
    </row>
    <row r="67" spans="1:9" x14ac:dyDescent="0.25">
      <c r="A67" t="s">
        <v>91</v>
      </c>
      <c r="B67" t="s">
        <v>92</v>
      </c>
      <c r="C67">
        <v>3298610</v>
      </c>
      <c r="D67">
        <v>1</v>
      </c>
      <c r="E67">
        <v>1</v>
      </c>
      <c r="F67" t="s">
        <v>110</v>
      </c>
      <c r="G67" t="s">
        <v>30</v>
      </c>
      <c r="H67" t="s">
        <v>17</v>
      </c>
      <c r="I67" t="str">
        <f>HYPERLINK("https://launchpad.support.sap.com/#/notes/3298610")</f>
        <v>https://launchpad.support.sap.com/#/notes/3298610</v>
      </c>
    </row>
    <row r="68" spans="1:9" x14ac:dyDescent="0.25">
      <c r="A68" t="s">
        <v>91</v>
      </c>
      <c r="B68" t="s">
        <v>92</v>
      </c>
      <c r="C68">
        <v>3235895</v>
      </c>
      <c r="D68">
        <v>2</v>
      </c>
      <c r="E68">
        <v>2</v>
      </c>
      <c r="F68" t="s">
        <v>111</v>
      </c>
      <c r="G68" t="s">
        <v>25</v>
      </c>
      <c r="H68" t="s">
        <v>17</v>
      </c>
      <c r="I68" t="str">
        <f>HYPERLINK("https://launchpad.support.sap.com/#/notes/3235895")</f>
        <v>https://launchpad.support.sap.com/#/notes/3235895</v>
      </c>
    </row>
    <row r="69" spans="1:9" x14ac:dyDescent="0.25">
      <c r="A69" t="s">
        <v>112</v>
      </c>
      <c r="B69" t="s">
        <v>113</v>
      </c>
      <c r="C69">
        <v>3298479</v>
      </c>
      <c r="D69">
        <v>1</v>
      </c>
      <c r="E69">
        <v>1</v>
      </c>
      <c r="F69" t="s">
        <v>114</v>
      </c>
      <c r="G69" t="s">
        <v>25</v>
      </c>
      <c r="H69" t="s">
        <v>17</v>
      </c>
      <c r="I69" t="str">
        <f>HYPERLINK("https://launchpad.support.sap.com/#/notes/3298479")</f>
        <v>https://launchpad.support.sap.com/#/notes/3298479</v>
      </c>
    </row>
    <row r="70" spans="1:9" x14ac:dyDescent="0.25">
      <c r="A70" t="s">
        <v>112</v>
      </c>
      <c r="B70" t="s">
        <v>113</v>
      </c>
      <c r="C70">
        <v>3297410</v>
      </c>
      <c r="D70">
        <v>4</v>
      </c>
      <c r="E70">
        <v>4</v>
      </c>
      <c r="F70" t="s">
        <v>115</v>
      </c>
      <c r="G70" t="s">
        <v>25</v>
      </c>
      <c r="H70" t="s">
        <v>17</v>
      </c>
      <c r="I70" t="str">
        <f>HYPERLINK("https://launchpad.support.sap.com/#/notes/3297410")</f>
        <v>https://launchpad.support.sap.com/#/notes/3297410</v>
      </c>
    </row>
    <row r="71" spans="1:9" x14ac:dyDescent="0.25">
      <c r="A71" t="s">
        <v>112</v>
      </c>
      <c r="B71" t="s">
        <v>113</v>
      </c>
      <c r="C71">
        <v>3288139</v>
      </c>
      <c r="D71">
        <v>5</v>
      </c>
      <c r="E71">
        <v>5</v>
      </c>
      <c r="F71" t="s">
        <v>116</v>
      </c>
      <c r="G71" t="s">
        <v>25</v>
      </c>
      <c r="H71" t="s">
        <v>70</v>
      </c>
      <c r="I71" t="str">
        <f>HYPERLINK("https://launchpad.support.sap.com/#/notes/3288139")</f>
        <v>https://launchpad.support.sap.com/#/notes/3288139</v>
      </c>
    </row>
    <row r="72" spans="1:9" x14ac:dyDescent="0.25">
      <c r="A72" t="s">
        <v>117</v>
      </c>
      <c r="B72" t="s">
        <v>118</v>
      </c>
      <c r="C72">
        <v>3292553</v>
      </c>
      <c r="D72">
        <v>2</v>
      </c>
      <c r="E72">
        <v>2</v>
      </c>
      <c r="F72" t="s">
        <v>119</v>
      </c>
      <c r="G72" t="s">
        <v>12</v>
      </c>
      <c r="H72" t="s">
        <v>17</v>
      </c>
      <c r="I72" t="str">
        <f>HYPERLINK("https://launchpad.support.sap.com/#/notes/3292553")</f>
        <v>https://launchpad.support.sap.com/#/notes/3292553</v>
      </c>
    </row>
    <row r="73" spans="1:9" x14ac:dyDescent="0.25">
      <c r="A73" t="s">
        <v>120</v>
      </c>
      <c r="B73" t="s">
        <v>121</v>
      </c>
      <c r="C73">
        <v>3297549</v>
      </c>
      <c r="D73">
        <v>3</v>
      </c>
      <c r="E73">
        <v>3</v>
      </c>
      <c r="F73" t="s">
        <v>122</v>
      </c>
      <c r="G73" t="s">
        <v>25</v>
      </c>
      <c r="H73" t="s">
        <v>70</v>
      </c>
      <c r="I73" t="str">
        <f>HYPERLINK("https://launchpad.support.sap.com/#/notes/3297549")</f>
        <v>https://launchpad.support.sap.com/#/notes/3297549</v>
      </c>
    </row>
    <row r="74" spans="1:9" x14ac:dyDescent="0.25">
      <c r="A74" t="s">
        <v>120</v>
      </c>
      <c r="B74" t="s">
        <v>121</v>
      </c>
      <c r="C74">
        <v>3293128</v>
      </c>
      <c r="D74">
        <v>1</v>
      </c>
      <c r="E74">
        <v>1</v>
      </c>
      <c r="F74" t="s">
        <v>123</v>
      </c>
      <c r="G74" t="s">
        <v>25</v>
      </c>
      <c r="H74" t="s">
        <v>17</v>
      </c>
      <c r="I74" t="str">
        <f>HYPERLINK("https://launchpad.support.sap.com/#/notes/3293128")</f>
        <v>https://launchpad.support.sap.com/#/notes/3293128</v>
      </c>
    </row>
    <row r="75" spans="1:9" x14ac:dyDescent="0.25">
      <c r="A75" t="s">
        <v>124</v>
      </c>
      <c r="B75" t="s">
        <v>15</v>
      </c>
      <c r="C75">
        <v>3290026</v>
      </c>
      <c r="D75">
        <v>2</v>
      </c>
      <c r="E75">
        <v>2</v>
      </c>
      <c r="F75" t="s">
        <v>125</v>
      </c>
      <c r="G75" t="s">
        <v>30</v>
      </c>
      <c r="H75" t="s">
        <v>17</v>
      </c>
      <c r="I75" t="str">
        <f>HYPERLINK("https://launchpad.support.sap.com/#/notes/3290026")</f>
        <v>https://launchpad.support.sap.com/#/notes/3290026</v>
      </c>
    </row>
    <row r="76" spans="1:9" x14ac:dyDescent="0.25">
      <c r="A76" t="s">
        <v>124</v>
      </c>
      <c r="B76" t="s">
        <v>15</v>
      </c>
      <c r="C76">
        <v>3290069</v>
      </c>
      <c r="D76">
        <v>1</v>
      </c>
      <c r="E76">
        <v>1</v>
      </c>
      <c r="F76" t="s">
        <v>126</v>
      </c>
      <c r="G76" t="s">
        <v>30</v>
      </c>
      <c r="H76" t="s">
        <v>17</v>
      </c>
      <c r="I76" t="str">
        <f>HYPERLINK("https://launchpad.support.sap.com/#/notes/3290069")</f>
        <v>https://launchpad.support.sap.com/#/notes/3290069</v>
      </c>
    </row>
    <row r="77" spans="1:9" x14ac:dyDescent="0.25">
      <c r="A77" t="s">
        <v>124</v>
      </c>
      <c r="B77" t="s">
        <v>15</v>
      </c>
      <c r="C77">
        <v>3281408</v>
      </c>
      <c r="D77">
        <v>1</v>
      </c>
      <c r="E77">
        <v>1</v>
      </c>
      <c r="F77" t="s">
        <v>127</v>
      </c>
      <c r="G77" t="s">
        <v>30</v>
      </c>
      <c r="H77" t="s">
        <v>17</v>
      </c>
      <c r="I77" t="str">
        <f>HYPERLINK("https://launchpad.support.sap.com/#/notes/3281408")</f>
        <v>https://launchpad.support.sap.com/#/notes/3281408</v>
      </c>
    </row>
    <row r="78" spans="1:9" x14ac:dyDescent="0.25">
      <c r="A78" t="s">
        <v>124</v>
      </c>
      <c r="B78" t="s">
        <v>15</v>
      </c>
      <c r="C78">
        <v>3290342</v>
      </c>
      <c r="D78">
        <v>2</v>
      </c>
      <c r="E78">
        <v>2</v>
      </c>
      <c r="F78" t="s">
        <v>128</v>
      </c>
      <c r="G78" t="s">
        <v>12</v>
      </c>
      <c r="H78" t="s">
        <v>17</v>
      </c>
      <c r="I78" t="str">
        <f>HYPERLINK("https://launchpad.support.sap.com/#/notes/3290342")</f>
        <v>https://launchpad.support.sap.com/#/notes/3290342</v>
      </c>
    </row>
    <row r="79" spans="1:9" x14ac:dyDescent="0.25">
      <c r="A79" t="s">
        <v>129</v>
      </c>
      <c r="B79" t="s">
        <v>130</v>
      </c>
      <c r="C79">
        <v>3265943</v>
      </c>
      <c r="D79">
        <v>9</v>
      </c>
      <c r="E79">
        <v>9</v>
      </c>
      <c r="F79" t="s">
        <v>131</v>
      </c>
      <c r="G79" t="s">
        <v>25</v>
      </c>
      <c r="H79" t="s">
        <v>17</v>
      </c>
      <c r="I79" t="str">
        <f>HYPERLINK("https://launchpad.support.sap.com/#/notes/3265943")</f>
        <v>https://launchpad.support.sap.com/#/notes/3265943</v>
      </c>
    </row>
    <row r="80" spans="1:9" x14ac:dyDescent="0.25">
      <c r="A80" t="s">
        <v>129</v>
      </c>
      <c r="B80" t="s">
        <v>130</v>
      </c>
      <c r="C80">
        <v>3281029</v>
      </c>
      <c r="D80">
        <v>2</v>
      </c>
      <c r="E80">
        <v>2</v>
      </c>
      <c r="F80" t="s">
        <v>132</v>
      </c>
      <c r="G80" t="s">
        <v>25</v>
      </c>
      <c r="H80" t="s">
        <v>17</v>
      </c>
      <c r="I80" t="str">
        <f>HYPERLINK("https://launchpad.support.sap.com/#/notes/3281029")</f>
        <v>https://launchpad.support.sap.com/#/notes/3281029</v>
      </c>
    </row>
    <row r="81" spans="1:9" x14ac:dyDescent="0.25">
      <c r="A81" t="s">
        <v>133</v>
      </c>
      <c r="B81" t="s">
        <v>134</v>
      </c>
      <c r="C81">
        <v>3287231</v>
      </c>
      <c r="D81">
        <v>2</v>
      </c>
      <c r="E81">
        <v>2</v>
      </c>
      <c r="F81" t="s">
        <v>135</v>
      </c>
      <c r="G81" t="s">
        <v>30</v>
      </c>
      <c r="H81" t="s">
        <v>17</v>
      </c>
      <c r="I81" t="str">
        <f>HYPERLINK("https://launchpad.support.sap.com/#/notes/3287231")</f>
        <v>https://launchpad.support.sap.com/#/notes/3287231</v>
      </c>
    </row>
    <row r="82" spans="1:9" x14ac:dyDescent="0.25">
      <c r="A82" t="s">
        <v>136</v>
      </c>
      <c r="B82" t="s">
        <v>19</v>
      </c>
      <c r="C82">
        <v>3294850</v>
      </c>
      <c r="D82">
        <v>2</v>
      </c>
      <c r="E82">
        <v>2</v>
      </c>
      <c r="F82" t="s">
        <v>137</v>
      </c>
      <c r="G82" t="s">
        <v>12</v>
      </c>
      <c r="H82" t="s">
        <v>17</v>
      </c>
      <c r="I82" t="str">
        <f>HYPERLINK("https://launchpad.support.sap.com/#/notes/3294850")</f>
        <v>https://launchpad.support.sap.com/#/notes/3294850</v>
      </c>
    </row>
    <row r="83" spans="1:9" x14ac:dyDescent="0.25">
      <c r="A83" t="s">
        <v>138</v>
      </c>
      <c r="B83" t="s">
        <v>139</v>
      </c>
      <c r="C83">
        <v>3281361</v>
      </c>
      <c r="D83">
        <v>2</v>
      </c>
      <c r="E83">
        <v>2</v>
      </c>
      <c r="F83" t="s">
        <v>140</v>
      </c>
      <c r="G83" t="s">
        <v>25</v>
      </c>
      <c r="H83" t="s">
        <v>17</v>
      </c>
      <c r="I83" t="str">
        <f>HYPERLINK("https://launchpad.support.sap.com/#/notes/3281361")</f>
        <v>https://launchpad.support.sap.com/#/notes/3281361</v>
      </c>
    </row>
    <row r="84" spans="1:9" x14ac:dyDescent="0.25">
      <c r="A84" t="s">
        <v>138</v>
      </c>
      <c r="B84" t="s">
        <v>139</v>
      </c>
      <c r="C84">
        <v>3300414</v>
      </c>
      <c r="D84">
        <v>4</v>
      </c>
      <c r="E84">
        <v>4</v>
      </c>
      <c r="F84" t="s">
        <v>141</v>
      </c>
      <c r="G84" t="s">
        <v>12</v>
      </c>
      <c r="H84" t="s">
        <v>17</v>
      </c>
      <c r="I84" t="str">
        <f>HYPERLINK("https://launchpad.support.sap.com/#/notes/3300414")</f>
        <v>https://launchpad.support.sap.com/#/notes/3300414</v>
      </c>
    </row>
    <row r="85" spans="1:9" x14ac:dyDescent="0.25">
      <c r="A85" t="s">
        <v>138</v>
      </c>
      <c r="B85" t="s">
        <v>139</v>
      </c>
      <c r="C85">
        <v>3295959</v>
      </c>
      <c r="D85">
        <v>4</v>
      </c>
      <c r="E85">
        <v>4</v>
      </c>
      <c r="F85" t="s">
        <v>142</v>
      </c>
      <c r="G85" t="s">
        <v>12</v>
      </c>
      <c r="H85" t="s">
        <v>17</v>
      </c>
      <c r="I85" t="str">
        <f>HYPERLINK("https://launchpad.support.sap.com/#/notes/3295959")</f>
        <v>https://launchpad.support.sap.com/#/notes/3295959</v>
      </c>
    </row>
    <row r="86" spans="1:9" x14ac:dyDescent="0.25">
      <c r="A86" t="s">
        <v>138</v>
      </c>
      <c r="B86" t="s">
        <v>139</v>
      </c>
      <c r="C86">
        <v>3287232</v>
      </c>
      <c r="D86">
        <v>3</v>
      </c>
      <c r="E86">
        <v>3</v>
      </c>
      <c r="F86" t="s">
        <v>143</v>
      </c>
      <c r="G86" t="s">
        <v>12</v>
      </c>
      <c r="H86" t="s">
        <v>17</v>
      </c>
      <c r="I86" t="str">
        <f>HYPERLINK("https://launchpad.support.sap.com/#/notes/3287232")</f>
        <v>https://launchpad.support.sap.com/#/notes/3287232</v>
      </c>
    </row>
    <row r="87" spans="1:9" x14ac:dyDescent="0.25">
      <c r="A87" t="s">
        <v>138</v>
      </c>
      <c r="B87" t="s">
        <v>139</v>
      </c>
      <c r="C87">
        <v>3294964</v>
      </c>
      <c r="D87">
        <v>1</v>
      </c>
      <c r="E87">
        <v>1</v>
      </c>
      <c r="F87" t="s">
        <v>144</v>
      </c>
      <c r="G87" t="s">
        <v>12</v>
      </c>
      <c r="H87" t="s">
        <v>17</v>
      </c>
      <c r="I87" t="str">
        <f>HYPERLINK("https://launchpad.support.sap.com/#/notes/3294964")</f>
        <v>https://launchpad.support.sap.com/#/notes/3294964</v>
      </c>
    </row>
    <row r="88" spans="1:9" x14ac:dyDescent="0.25">
      <c r="A88" t="s">
        <v>145</v>
      </c>
      <c r="B88" t="s">
        <v>146</v>
      </c>
      <c r="C88">
        <v>3295888</v>
      </c>
      <c r="D88">
        <v>1</v>
      </c>
      <c r="E88">
        <v>1</v>
      </c>
      <c r="F88" t="s">
        <v>147</v>
      </c>
      <c r="G88" t="s">
        <v>25</v>
      </c>
      <c r="H88" t="s">
        <v>17</v>
      </c>
      <c r="I88" t="str">
        <f>HYPERLINK("https://launchpad.support.sap.com/#/notes/3295888")</f>
        <v>https://launchpad.support.sap.com/#/notes/3295888</v>
      </c>
    </row>
    <row r="89" spans="1:9" x14ac:dyDescent="0.25">
      <c r="A89" t="s">
        <v>148</v>
      </c>
      <c r="B89" t="s">
        <v>149</v>
      </c>
      <c r="C89">
        <v>3268718</v>
      </c>
      <c r="D89">
        <v>8</v>
      </c>
      <c r="E89">
        <v>8</v>
      </c>
      <c r="F89" t="s">
        <v>150</v>
      </c>
      <c r="G89" t="s">
        <v>25</v>
      </c>
      <c r="H89" t="s">
        <v>13</v>
      </c>
      <c r="I89" t="str">
        <f>HYPERLINK("https://launchpad.support.sap.com/#/notes/3268718")</f>
        <v>https://launchpad.support.sap.com/#/notes/3268718</v>
      </c>
    </row>
    <row r="90" spans="1:9" x14ac:dyDescent="0.25">
      <c r="A90" t="s">
        <v>148</v>
      </c>
      <c r="B90" t="s">
        <v>149</v>
      </c>
      <c r="C90">
        <v>3291175</v>
      </c>
      <c r="D90">
        <v>17</v>
      </c>
      <c r="E90">
        <v>17</v>
      </c>
      <c r="F90" t="s">
        <v>151</v>
      </c>
      <c r="G90" t="s">
        <v>25</v>
      </c>
      <c r="H90" t="s">
        <v>70</v>
      </c>
      <c r="I90" t="str">
        <f>HYPERLINK("https://launchpad.support.sap.com/#/notes/3291175")</f>
        <v>https://launchpad.support.sap.com/#/notes/3291175</v>
      </c>
    </row>
    <row r="91" spans="1:9" x14ac:dyDescent="0.25">
      <c r="A91" t="s">
        <v>148</v>
      </c>
      <c r="B91" t="s">
        <v>149</v>
      </c>
      <c r="C91">
        <v>3292584</v>
      </c>
      <c r="D91">
        <v>2</v>
      </c>
      <c r="E91">
        <v>2</v>
      </c>
      <c r="F91" t="s">
        <v>152</v>
      </c>
      <c r="G91" t="s">
        <v>25</v>
      </c>
      <c r="H91" t="s">
        <v>17</v>
      </c>
      <c r="I91" t="str">
        <f>HYPERLINK("https://launchpad.support.sap.com/#/notes/3292584")</f>
        <v>https://launchpad.support.sap.com/#/notes/3292584</v>
      </c>
    </row>
    <row r="92" spans="1:9" x14ac:dyDescent="0.25">
      <c r="A92" t="s">
        <v>153</v>
      </c>
      <c r="B92" t="s">
        <v>154</v>
      </c>
      <c r="C92">
        <v>3293345</v>
      </c>
      <c r="D92">
        <v>3</v>
      </c>
      <c r="E92">
        <v>3</v>
      </c>
      <c r="F92" t="s">
        <v>155</v>
      </c>
      <c r="G92" t="s">
        <v>25</v>
      </c>
      <c r="H92" t="s">
        <v>70</v>
      </c>
      <c r="I92" t="str">
        <f>HYPERLINK("https://launchpad.support.sap.com/#/notes/3293345")</f>
        <v>https://launchpad.support.sap.com/#/notes/3293345</v>
      </c>
    </row>
    <row r="93" spans="1:9" x14ac:dyDescent="0.25">
      <c r="A93" t="s">
        <v>153</v>
      </c>
      <c r="B93" t="s">
        <v>154</v>
      </c>
      <c r="C93">
        <v>3291623</v>
      </c>
      <c r="D93">
        <v>3</v>
      </c>
      <c r="E93">
        <v>3</v>
      </c>
      <c r="F93" t="s">
        <v>156</v>
      </c>
      <c r="G93" t="s">
        <v>25</v>
      </c>
      <c r="H93" t="s">
        <v>70</v>
      </c>
      <c r="I93" t="str">
        <f>HYPERLINK("https://launchpad.support.sap.com/#/notes/3291623")</f>
        <v>https://launchpad.support.sap.com/#/notes/3291623</v>
      </c>
    </row>
    <row r="94" spans="1:9" x14ac:dyDescent="0.25">
      <c r="A94" t="s">
        <v>153</v>
      </c>
      <c r="B94" t="s">
        <v>154</v>
      </c>
      <c r="C94">
        <v>3291296</v>
      </c>
      <c r="D94">
        <v>20</v>
      </c>
      <c r="E94">
        <v>20</v>
      </c>
      <c r="F94" t="s">
        <v>157</v>
      </c>
      <c r="G94" t="s">
        <v>25</v>
      </c>
      <c r="H94" t="s">
        <v>17</v>
      </c>
      <c r="I94" t="str">
        <f>HYPERLINK("https://launchpad.support.sap.com/#/notes/3291296")</f>
        <v>https://launchpad.support.sap.com/#/notes/3291296</v>
      </c>
    </row>
    <row r="95" spans="1:9" x14ac:dyDescent="0.25">
      <c r="A95" t="s">
        <v>158</v>
      </c>
      <c r="B95" t="s">
        <v>159</v>
      </c>
      <c r="C95">
        <v>3286479</v>
      </c>
      <c r="D95">
        <v>2</v>
      </c>
      <c r="E95">
        <v>2</v>
      </c>
      <c r="F95" t="s">
        <v>160</v>
      </c>
      <c r="G95" t="s">
        <v>25</v>
      </c>
      <c r="H95" t="s">
        <v>13</v>
      </c>
      <c r="I95" t="str">
        <f>HYPERLINK("https://launchpad.support.sap.com/#/notes/3286479")</f>
        <v>https://launchpad.support.sap.com/#/notes/3286479</v>
      </c>
    </row>
    <row r="96" spans="1:9" x14ac:dyDescent="0.25">
      <c r="A96" t="s">
        <v>161</v>
      </c>
      <c r="B96" t="s">
        <v>162</v>
      </c>
      <c r="C96">
        <v>3291895</v>
      </c>
      <c r="D96">
        <v>3</v>
      </c>
      <c r="E96">
        <v>3</v>
      </c>
      <c r="F96" t="s">
        <v>163</v>
      </c>
      <c r="G96" t="s">
        <v>12</v>
      </c>
      <c r="H96" t="s">
        <v>17</v>
      </c>
      <c r="I96" t="str">
        <f>HYPERLINK("https://launchpad.support.sap.com/#/notes/3291895")</f>
        <v>https://launchpad.support.sap.com/#/notes/3291895</v>
      </c>
    </row>
    <row r="97" spans="1:9" x14ac:dyDescent="0.25">
      <c r="A97" t="s">
        <v>161</v>
      </c>
      <c r="B97" t="s">
        <v>162</v>
      </c>
      <c r="C97">
        <v>3288801</v>
      </c>
      <c r="D97">
        <v>4</v>
      </c>
      <c r="E97">
        <v>4</v>
      </c>
      <c r="F97" t="s">
        <v>164</v>
      </c>
      <c r="G97" t="s">
        <v>12</v>
      </c>
      <c r="H97" t="s">
        <v>17</v>
      </c>
      <c r="I97" t="str">
        <f>HYPERLINK("https://launchpad.support.sap.com/#/notes/3288801")</f>
        <v>https://launchpad.support.sap.com/#/notes/3288801</v>
      </c>
    </row>
    <row r="98" spans="1:9" x14ac:dyDescent="0.25">
      <c r="A98" t="s">
        <v>161</v>
      </c>
      <c r="B98" t="s">
        <v>162</v>
      </c>
      <c r="C98">
        <v>3295212</v>
      </c>
      <c r="D98">
        <v>4</v>
      </c>
      <c r="E98">
        <v>4</v>
      </c>
      <c r="F98" t="s">
        <v>165</v>
      </c>
      <c r="G98" t="s">
        <v>12</v>
      </c>
      <c r="H98" t="s">
        <v>17</v>
      </c>
      <c r="I98" t="str">
        <f>HYPERLINK("https://launchpad.support.sap.com/#/notes/3295212")</f>
        <v>https://launchpad.support.sap.com/#/notes/3295212</v>
      </c>
    </row>
    <row r="99" spans="1:9" x14ac:dyDescent="0.25">
      <c r="A99" t="s">
        <v>166</v>
      </c>
      <c r="B99" t="s">
        <v>167</v>
      </c>
      <c r="C99">
        <v>3290760</v>
      </c>
      <c r="D99">
        <v>3</v>
      </c>
      <c r="E99">
        <v>3</v>
      </c>
      <c r="F99" t="s">
        <v>168</v>
      </c>
      <c r="G99" t="s">
        <v>25</v>
      </c>
      <c r="H99" t="s">
        <v>17</v>
      </c>
      <c r="I99" t="str">
        <f>HYPERLINK("https://launchpad.support.sap.com/#/notes/3290760")</f>
        <v>https://launchpad.support.sap.com/#/notes/3290760</v>
      </c>
    </row>
    <row r="100" spans="1:9" x14ac:dyDescent="0.25">
      <c r="A100" t="s">
        <v>166</v>
      </c>
      <c r="B100" t="s">
        <v>167</v>
      </c>
      <c r="C100">
        <v>3295845</v>
      </c>
      <c r="D100">
        <v>1</v>
      </c>
      <c r="E100">
        <v>1</v>
      </c>
      <c r="F100" t="s">
        <v>169</v>
      </c>
      <c r="G100" t="s">
        <v>25</v>
      </c>
      <c r="H100" t="s">
        <v>17</v>
      </c>
      <c r="I100" t="str">
        <f>HYPERLINK("https://launchpad.support.sap.com/#/notes/3295845")</f>
        <v>https://launchpad.support.sap.com/#/notes/3295845</v>
      </c>
    </row>
    <row r="101" spans="1:9" x14ac:dyDescent="0.25">
      <c r="A101" t="s">
        <v>170</v>
      </c>
      <c r="B101" t="s">
        <v>171</v>
      </c>
      <c r="C101">
        <v>3297702</v>
      </c>
      <c r="D101">
        <v>1</v>
      </c>
      <c r="E101">
        <v>1</v>
      </c>
      <c r="F101" t="s">
        <v>172</v>
      </c>
      <c r="G101" t="s">
        <v>25</v>
      </c>
      <c r="H101" t="s">
        <v>13</v>
      </c>
      <c r="I101" t="str">
        <f>HYPERLINK("https://launchpad.support.sap.com/#/notes/3297702")</f>
        <v>https://launchpad.support.sap.com/#/notes/3297702</v>
      </c>
    </row>
    <row r="102" spans="1:9" x14ac:dyDescent="0.25">
      <c r="A102" t="s">
        <v>170</v>
      </c>
      <c r="B102" t="s">
        <v>171</v>
      </c>
      <c r="C102">
        <v>3301691</v>
      </c>
      <c r="D102">
        <v>1</v>
      </c>
      <c r="E102">
        <v>1</v>
      </c>
      <c r="F102" t="s">
        <v>173</v>
      </c>
      <c r="G102" t="s">
        <v>25</v>
      </c>
      <c r="H102" t="s">
        <v>13</v>
      </c>
      <c r="I102" t="str">
        <f>HYPERLINK("https://launchpad.support.sap.com/#/notes/3301691")</f>
        <v>https://launchpad.support.sap.com/#/notes/3301691</v>
      </c>
    </row>
    <row r="103" spans="1:9" x14ac:dyDescent="0.25">
      <c r="A103" t="s">
        <v>170</v>
      </c>
      <c r="B103" t="s">
        <v>171</v>
      </c>
      <c r="C103">
        <v>3272845</v>
      </c>
      <c r="D103">
        <v>5</v>
      </c>
      <c r="E103">
        <v>5</v>
      </c>
      <c r="F103" t="s">
        <v>174</v>
      </c>
      <c r="G103" t="s">
        <v>25</v>
      </c>
      <c r="H103" t="s">
        <v>13</v>
      </c>
      <c r="I103" t="str">
        <f>HYPERLINK("https://launchpad.support.sap.com/#/notes/3272845")</f>
        <v>https://launchpad.support.sap.com/#/notes/3272845</v>
      </c>
    </row>
    <row r="104" spans="1:9" x14ac:dyDescent="0.25">
      <c r="A104" t="s">
        <v>175</v>
      </c>
      <c r="B104" t="s">
        <v>176</v>
      </c>
      <c r="C104">
        <v>3294403</v>
      </c>
      <c r="D104">
        <v>4</v>
      </c>
      <c r="E104">
        <v>4</v>
      </c>
      <c r="F104" t="s">
        <v>177</v>
      </c>
      <c r="G104" t="s">
        <v>12</v>
      </c>
      <c r="H104" t="s">
        <v>17</v>
      </c>
      <c r="I104" t="str">
        <f>HYPERLINK("https://launchpad.support.sap.com/#/notes/3294403")</f>
        <v>https://launchpad.support.sap.com/#/notes/3294403</v>
      </c>
    </row>
    <row r="105" spans="1:9" x14ac:dyDescent="0.25">
      <c r="A105" t="s">
        <v>175</v>
      </c>
      <c r="B105" t="s">
        <v>176</v>
      </c>
      <c r="C105">
        <v>3296898</v>
      </c>
      <c r="D105">
        <v>1</v>
      </c>
      <c r="E105">
        <v>1</v>
      </c>
      <c r="F105" t="s">
        <v>178</v>
      </c>
      <c r="G105" t="s">
        <v>12</v>
      </c>
      <c r="H105" t="s">
        <v>17</v>
      </c>
      <c r="I105" t="str">
        <f>HYPERLINK("https://launchpad.support.sap.com/#/notes/3296898")</f>
        <v>https://launchpad.support.sap.com/#/notes/3296898</v>
      </c>
    </row>
    <row r="106" spans="1:9" x14ac:dyDescent="0.25">
      <c r="A106" t="s">
        <v>175</v>
      </c>
      <c r="B106" t="s">
        <v>176</v>
      </c>
      <c r="C106">
        <v>3300443</v>
      </c>
      <c r="D106">
        <v>2</v>
      </c>
      <c r="E106">
        <v>2</v>
      </c>
      <c r="F106" t="s">
        <v>179</v>
      </c>
      <c r="G106" t="s">
        <v>25</v>
      </c>
      <c r="H106" t="s">
        <v>17</v>
      </c>
      <c r="I106" t="str">
        <f>HYPERLINK("https://launchpad.support.sap.com/#/notes/3300443")</f>
        <v>https://launchpad.support.sap.com/#/notes/3300443</v>
      </c>
    </row>
    <row r="107" spans="1:9" x14ac:dyDescent="0.25">
      <c r="A107" t="s">
        <v>175</v>
      </c>
      <c r="B107" t="s">
        <v>176</v>
      </c>
      <c r="C107">
        <v>3298836</v>
      </c>
      <c r="D107">
        <v>1</v>
      </c>
      <c r="E107">
        <v>1</v>
      </c>
      <c r="F107" t="s">
        <v>180</v>
      </c>
      <c r="G107" t="s">
        <v>12</v>
      </c>
      <c r="H107" t="s">
        <v>17</v>
      </c>
      <c r="I107" t="str">
        <f>HYPERLINK("https://launchpad.support.sap.com/#/notes/3298836")</f>
        <v>https://launchpad.support.sap.com/#/notes/3298836</v>
      </c>
    </row>
    <row r="108" spans="1:9" x14ac:dyDescent="0.25">
      <c r="A108" t="s">
        <v>175</v>
      </c>
      <c r="B108" t="s">
        <v>176</v>
      </c>
      <c r="C108">
        <v>3299876</v>
      </c>
      <c r="D108">
        <v>1</v>
      </c>
      <c r="E108">
        <v>1</v>
      </c>
      <c r="F108" t="s">
        <v>181</v>
      </c>
      <c r="G108" t="s">
        <v>12</v>
      </c>
      <c r="H108" t="s">
        <v>17</v>
      </c>
      <c r="I108" t="str">
        <f>HYPERLINK("https://launchpad.support.sap.com/#/notes/3299876")</f>
        <v>https://launchpad.support.sap.com/#/notes/3299876</v>
      </c>
    </row>
    <row r="109" spans="1:9" x14ac:dyDescent="0.25">
      <c r="A109" t="s">
        <v>175</v>
      </c>
      <c r="B109" t="s">
        <v>176</v>
      </c>
      <c r="C109">
        <v>3298357</v>
      </c>
      <c r="D109">
        <v>2</v>
      </c>
      <c r="E109">
        <v>2</v>
      </c>
      <c r="F109" t="s">
        <v>182</v>
      </c>
      <c r="G109" t="s">
        <v>12</v>
      </c>
      <c r="H109" t="s">
        <v>17</v>
      </c>
      <c r="I109" t="str">
        <f>HYPERLINK("https://launchpad.support.sap.com/#/notes/3298357")</f>
        <v>https://launchpad.support.sap.com/#/notes/3298357</v>
      </c>
    </row>
    <row r="110" spans="1:9" x14ac:dyDescent="0.25">
      <c r="A110" t="s">
        <v>175</v>
      </c>
      <c r="B110" t="s">
        <v>176</v>
      </c>
      <c r="C110">
        <v>3286000</v>
      </c>
      <c r="D110">
        <v>4</v>
      </c>
      <c r="E110">
        <v>4</v>
      </c>
      <c r="F110" t="s">
        <v>183</v>
      </c>
      <c r="G110" t="s">
        <v>25</v>
      </c>
      <c r="H110" t="s">
        <v>17</v>
      </c>
      <c r="I110" t="str">
        <f>HYPERLINK("https://launchpad.support.sap.com/#/notes/3286000")</f>
        <v>https://launchpad.support.sap.com/#/notes/3286000</v>
      </c>
    </row>
    <row r="111" spans="1:9" x14ac:dyDescent="0.25">
      <c r="A111" t="s">
        <v>184</v>
      </c>
      <c r="B111" t="s">
        <v>185</v>
      </c>
      <c r="C111">
        <v>3297493</v>
      </c>
      <c r="D111">
        <v>1</v>
      </c>
      <c r="E111">
        <v>1</v>
      </c>
      <c r="F111" t="s">
        <v>186</v>
      </c>
      <c r="G111" t="s">
        <v>12</v>
      </c>
      <c r="H111" t="s">
        <v>17</v>
      </c>
      <c r="I111" t="str">
        <f>HYPERLINK("https://launchpad.support.sap.com/#/notes/3297493")</f>
        <v>https://launchpad.support.sap.com/#/notes/3297493</v>
      </c>
    </row>
    <row r="112" spans="1:9" x14ac:dyDescent="0.25">
      <c r="A112" t="s">
        <v>184</v>
      </c>
      <c r="B112" t="s">
        <v>185</v>
      </c>
      <c r="C112">
        <v>3287787</v>
      </c>
      <c r="D112">
        <v>3</v>
      </c>
      <c r="E112">
        <v>3</v>
      </c>
      <c r="F112" t="s">
        <v>187</v>
      </c>
      <c r="G112" t="s">
        <v>25</v>
      </c>
      <c r="H112" t="s">
        <v>17</v>
      </c>
      <c r="I112" t="str">
        <f>HYPERLINK("https://launchpad.support.sap.com/#/notes/3287787")</f>
        <v>https://launchpad.support.sap.com/#/notes/3287787</v>
      </c>
    </row>
    <row r="113" spans="1:9" x14ac:dyDescent="0.25">
      <c r="A113" t="s">
        <v>188</v>
      </c>
      <c r="B113" t="s">
        <v>189</v>
      </c>
      <c r="C113">
        <v>3299496</v>
      </c>
      <c r="D113">
        <v>1</v>
      </c>
      <c r="E113">
        <v>1</v>
      </c>
      <c r="F113" t="s">
        <v>190</v>
      </c>
      <c r="G113" t="s">
        <v>25</v>
      </c>
      <c r="H113" t="s">
        <v>13</v>
      </c>
      <c r="I113" t="str">
        <f>HYPERLINK("https://launchpad.support.sap.com/#/notes/3299496")</f>
        <v>https://launchpad.support.sap.com/#/notes/3299496</v>
      </c>
    </row>
    <row r="114" spans="1:9" x14ac:dyDescent="0.25">
      <c r="A114" t="s">
        <v>191</v>
      </c>
      <c r="B114" t="s">
        <v>192</v>
      </c>
      <c r="C114">
        <v>3290397</v>
      </c>
      <c r="D114">
        <v>2</v>
      </c>
      <c r="E114">
        <v>2</v>
      </c>
      <c r="F114" t="s">
        <v>193</v>
      </c>
      <c r="G114" t="s">
        <v>12</v>
      </c>
      <c r="H114" t="s">
        <v>17</v>
      </c>
      <c r="I114" t="str">
        <f>HYPERLINK("https://launchpad.support.sap.com/#/notes/3290397")</f>
        <v>https://launchpad.support.sap.com/#/notes/3290397</v>
      </c>
    </row>
    <row r="115" spans="1:9" x14ac:dyDescent="0.25">
      <c r="A115" t="s">
        <v>191</v>
      </c>
      <c r="B115" t="s">
        <v>192</v>
      </c>
      <c r="C115">
        <v>3278331</v>
      </c>
      <c r="D115">
        <v>2</v>
      </c>
      <c r="E115">
        <v>2</v>
      </c>
      <c r="F115" t="s">
        <v>194</v>
      </c>
      <c r="G115" t="s">
        <v>12</v>
      </c>
      <c r="H115" t="s">
        <v>17</v>
      </c>
      <c r="I115" t="str">
        <f>HYPERLINK("https://launchpad.support.sap.com/#/notes/3278331")</f>
        <v>https://launchpad.support.sap.com/#/notes/3278331</v>
      </c>
    </row>
    <row r="116" spans="1:9" x14ac:dyDescent="0.25">
      <c r="A116" t="s">
        <v>191</v>
      </c>
      <c r="B116" t="s">
        <v>192</v>
      </c>
      <c r="C116">
        <v>3288345</v>
      </c>
      <c r="D116">
        <v>1</v>
      </c>
      <c r="E116">
        <v>1</v>
      </c>
      <c r="F116" t="s">
        <v>195</v>
      </c>
      <c r="G116" t="s">
        <v>25</v>
      </c>
      <c r="H116" t="s">
        <v>17</v>
      </c>
      <c r="I116" t="str">
        <f>HYPERLINK("https://launchpad.support.sap.com/#/notes/3288345")</f>
        <v>https://launchpad.support.sap.com/#/notes/3288345</v>
      </c>
    </row>
    <row r="117" spans="1:9" x14ac:dyDescent="0.25">
      <c r="A117" t="s">
        <v>191</v>
      </c>
      <c r="B117" t="s">
        <v>192</v>
      </c>
      <c r="C117">
        <v>3284837</v>
      </c>
      <c r="D117">
        <v>4</v>
      </c>
      <c r="E117">
        <v>4</v>
      </c>
      <c r="F117" t="s">
        <v>196</v>
      </c>
      <c r="G117" t="s">
        <v>25</v>
      </c>
      <c r="H117" t="s">
        <v>17</v>
      </c>
      <c r="I117" t="str">
        <f>HYPERLINK("https://launchpad.support.sap.com/#/notes/3284837")</f>
        <v>https://launchpad.support.sap.com/#/notes/3284837</v>
      </c>
    </row>
    <row r="118" spans="1:9" x14ac:dyDescent="0.25">
      <c r="A118" t="s">
        <v>191</v>
      </c>
      <c r="B118" t="s">
        <v>192</v>
      </c>
      <c r="C118">
        <v>3156903</v>
      </c>
      <c r="D118">
        <v>1</v>
      </c>
      <c r="E118">
        <v>1</v>
      </c>
      <c r="F118" t="s">
        <v>197</v>
      </c>
      <c r="G118" t="s">
        <v>25</v>
      </c>
      <c r="H118" t="s">
        <v>13</v>
      </c>
      <c r="I118" t="str">
        <f>HYPERLINK("https://launchpad.support.sap.com/#/notes/3156903")</f>
        <v>https://launchpad.support.sap.com/#/notes/3156903</v>
      </c>
    </row>
    <row r="119" spans="1:9" x14ac:dyDescent="0.25">
      <c r="A119" t="s">
        <v>191</v>
      </c>
      <c r="B119" t="s">
        <v>192</v>
      </c>
      <c r="C119">
        <v>3298545</v>
      </c>
      <c r="D119">
        <v>1</v>
      </c>
      <c r="E119">
        <v>1</v>
      </c>
      <c r="F119" t="s">
        <v>198</v>
      </c>
      <c r="G119" t="s">
        <v>12</v>
      </c>
      <c r="H119" t="s">
        <v>17</v>
      </c>
      <c r="I119" t="str">
        <f>HYPERLINK("https://launchpad.support.sap.com/#/notes/3298545")</f>
        <v>https://launchpad.support.sap.com/#/notes/3298545</v>
      </c>
    </row>
    <row r="120" spans="1:9" x14ac:dyDescent="0.25">
      <c r="A120" t="s">
        <v>191</v>
      </c>
      <c r="B120" t="s">
        <v>192</v>
      </c>
      <c r="C120">
        <v>3299859</v>
      </c>
      <c r="D120">
        <v>1</v>
      </c>
      <c r="E120">
        <v>1</v>
      </c>
      <c r="F120" t="s">
        <v>199</v>
      </c>
      <c r="G120" t="s">
        <v>12</v>
      </c>
      <c r="H120" t="s">
        <v>17</v>
      </c>
      <c r="I120" t="str">
        <f>HYPERLINK("https://launchpad.support.sap.com/#/notes/3299859")</f>
        <v>https://launchpad.support.sap.com/#/notes/3299859</v>
      </c>
    </row>
    <row r="121" spans="1:9" x14ac:dyDescent="0.25">
      <c r="A121" t="s">
        <v>200</v>
      </c>
      <c r="B121" t="s">
        <v>201</v>
      </c>
      <c r="C121">
        <v>3293508</v>
      </c>
      <c r="D121">
        <v>4</v>
      </c>
      <c r="E121">
        <v>4</v>
      </c>
      <c r="F121" t="s">
        <v>202</v>
      </c>
      <c r="G121" t="s">
        <v>12</v>
      </c>
      <c r="H121" t="s">
        <v>70</v>
      </c>
      <c r="I121" t="str">
        <f>HYPERLINK("https://launchpad.support.sap.com/#/notes/3293508")</f>
        <v>https://launchpad.support.sap.com/#/notes/3293508</v>
      </c>
    </row>
    <row r="122" spans="1:9" x14ac:dyDescent="0.25">
      <c r="A122" t="s">
        <v>200</v>
      </c>
      <c r="B122" t="s">
        <v>201</v>
      </c>
      <c r="C122">
        <v>3284784</v>
      </c>
      <c r="D122">
        <v>3</v>
      </c>
      <c r="E122">
        <v>3</v>
      </c>
      <c r="F122" t="s">
        <v>203</v>
      </c>
      <c r="G122" t="s">
        <v>12</v>
      </c>
      <c r="H122" t="s">
        <v>17</v>
      </c>
      <c r="I122" t="str">
        <f>HYPERLINK("https://launchpad.support.sap.com/#/notes/3284784")</f>
        <v>https://launchpad.support.sap.com/#/notes/3284784</v>
      </c>
    </row>
    <row r="123" spans="1:9" x14ac:dyDescent="0.25">
      <c r="A123" t="s">
        <v>200</v>
      </c>
      <c r="B123" t="s">
        <v>201</v>
      </c>
      <c r="C123">
        <v>3294689</v>
      </c>
      <c r="D123">
        <v>5</v>
      </c>
      <c r="E123">
        <v>5</v>
      </c>
      <c r="F123" t="s">
        <v>204</v>
      </c>
      <c r="G123" t="s">
        <v>25</v>
      </c>
      <c r="H123" t="s">
        <v>17</v>
      </c>
      <c r="I123" t="str">
        <f>HYPERLINK("https://launchpad.support.sap.com/#/notes/3294689")</f>
        <v>https://launchpad.support.sap.com/#/notes/3294689</v>
      </c>
    </row>
    <row r="124" spans="1:9" x14ac:dyDescent="0.25">
      <c r="A124" t="s">
        <v>205</v>
      </c>
      <c r="B124" t="s">
        <v>206</v>
      </c>
      <c r="C124">
        <v>3294856</v>
      </c>
      <c r="D124">
        <v>2</v>
      </c>
      <c r="E124">
        <v>2</v>
      </c>
      <c r="F124" t="s">
        <v>207</v>
      </c>
      <c r="G124" t="s">
        <v>25</v>
      </c>
      <c r="H124" t="s">
        <v>17</v>
      </c>
      <c r="I124" t="str">
        <f>HYPERLINK("https://launchpad.support.sap.com/#/notes/3294856")</f>
        <v>https://launchpad.support.sap.com/#/notes/3294856</v>
      </c>
    </row>
    <row r="125" spans="1:9" x14ac:dyDescent="0.25">
      <c r="A125" t="s">
        <v>208</v>
      </c>
      <c r="B125" t="s">
        <v>209</v>
      </c>
      <c r="C125">
        <v>3279686</v>
      </c>
      <c r="D125">
        <v>1</v>
      </c>
      <c r="E125">
        <v>1</v>
      </c>
      <c r="F125" t="s">
        <v>210</v>
      </c>
      <c r="G125" t="s">
        <v>25</v>
      </c>
      <c r="H125" t="s">
        <v>13</v>
      </c>
      <c r="I125" t="str">
        <f>HYPERLINK("https://launchpad.support.sap.com/#/notes/3279686")</f>
        <v>https://launchpad.support.sap.com/#/notes/3279686</v>
      </c>
    </row>
    <row r="126" spans="1:9" x14ac:dyDescent="0.25">
      <c r="A126" t="s">
        <v>208</v>
      </c>
      <c r="B126" t="s">
        <v>209</v>
      </c>
      <c r="C126">
        <v>3299914</v>
      </c>
      <c r="D126">
        <v>1</v>
      </c>
      <c r="E126">
        <v>1</v>
      </c>
      <c r="F126" t="s">
        <v>211</v>
      </c>
      <c r="G126" t="s">
        <v>25</v>
      </c>
      <c r="H126" t="s">
        <v>17</v>
      </c>
      <c r="I126" t="str">
        <f>HYPERLINK("https://launchpad.support.sap.com/#/notes/3299914")</f>
        <v>https://launchpad.support.sap.com/#/notes/3299914</v>
      </c>
    </row>
    <row r="127" spans="1:9" x14ac:dyDescent="0.25">
      <c r="A127" t="s">
        <v>208</v>
      </c>
      <c r="B127" t="s">
        <v>209</v>
      </c>
      <c r="C127">
        <v>3294437</v>
      </c>
      <c r="D127">
        <v>4</v>
      </c>
      <c r="E127">
        <v>4</v>
      </c>
      <c r="F127" t="s">
        <v>212</v>
      </c>
      <c r="G127" t="s">
        <v>25</v>
      </c>
      <c r="H127" t="s">
        <v>70</v>
      </c>
      <c r="I127" t="str">
        <f>HYPERLINK("https://launchpad.support.sap.com/#/notes/3294437")</f>
        <v>https://launchpad.support.sap.com/#/notes/3294437</v>
      </c>
    </row>
    <row r="128" spans="1:9" x14ac:dyDescent="0.25">
      <c r="A128" t="s">
        <v>208</v>
      </c>
      <c r="B128" t="s">
        <v>209</v>
      </c>
      <c r="C128">
        <v>3298182</v>
      </c>
      <c r="D128">
        <v>3</v>
      </c>
      <c r="E128">
        <v>3</v>
      </c>
      <c r="F128" t="s">
        <v>213</v>
      </c>
      <c r="G128" t="s">
        <v>30</v>
      </c>
      <c r="H128" t="s">
        <v>17</v>
      </c>
      <c r="I128" t="str">
        <f>HYPERLINK("https://launchpad.support.sap.com/#/notes/3298182")</f>
        <v>https://launchpad.support.sap.com/#/notes/3298182</v>
      </c>
    </row>
    <row r="129" spans="1:9" x14ac:dyDescent="0.25">
      <c r="A129" t="s">
        <v>208</v>
      </c>
      <c r="B129" t="s">
        <v>209</v>
      </c>
      <c r="C129">
        <v>3290925</v>
      </c>
      <c r="D129">
        <v>1</v>
      </c>
      <c r="E129">
        <v>1</v>
      </c>
      <c r="F129" t="s">
        <v>214</v>
      </c>
      <c r="G129" t="s">
        <v>25</v>
      </c>
      <c r="H129" t="s">
        <v>13</v>
      </c>
      <c r="I129" t="str">
        <f>HYPERLINK("https://launchpad.support.sap.com/#/notes/3290925")</f>
        <v>https://launchpad.support.sap.com/#/notes/3290925</v>
      </c>
    </row>
    <row r="130" spans="1:9" x14ac:dyDescent="0.25">
      <c r="A130" t="s">
        <v>215</v>
      </c>
      <c r="B130" t="s">
        <v>216</v>
      </c>
      <c r="C130">
        <v>3287243</v>
      </c>
      <c r="D130">
        <v>2</v>
      </c>
      <c r="E130">
        <v>2</v>
      </c>
      <c r="F130" t="s">
        <v>217</v>
      </c>
      <c r="G130" t="s">
        <v>25</v>
      </c>
      <c r="H130" t="s">
        <v>17</v>
      </c>
      <c r="I130" t="str">
        <f>HYPERLINK("https://launchpad.support.sap.com/#/notes/3287243")</f>
        <v>https://launchpad.support.sap.com/#/notes/3287243</v>
      </c>
    </row>
    <row r="131" spans="1:9" x14ac:dyDescent="0.25">
      <c r="A131" t="s">
        <v>215</v>
      </c>
      <c r="B131" t="s">
        <v>216</v>
      </c>
      <c r="C131">
        <v>3261198</v>
      </c>
      <c r="D131">
        <v>2</v>
      </c>
      <c r="E131">
        <v>2</v>
      </c>
      <c r="F131" t="s">
        <v>218</v>
      </c>
      <c r="G131" t="s">
        <v>25</v>
      </c>
      <c r="H131" t="s">
        <v>17</v>
      </c>
      <c r="I131" t="str">
        <f>HYPERLINK("https://launchpad.support.sap.com/#/notes/3261198")</f>
        <v>https://launchpad.support.sap.com/#/notes/3261198</v>
      </c>
    </row>
    <row r="132" spans="1:9" x14ac:dyDescent="0.25">
      <c r="A132" t="s">
        <v>215</v>
      </c>
      <c r="B132" t="s">
        <v>216</v>
      </c>
      <c r="C132">
        <v>3280768</v>
      </c>
      <c r="D132">
        <v>1</v>
      </c>
      <c r="E132">
        <v>1</v>
      </c>
      <c r="F132" t="s">
        <v>219</v>
      </c>
      <c r="G132" t="s">
        <v>220</v>
      </c>
      <c r="H132" t="s">
        <v>17</v>
      </c>
      <c r="I132" t="str">
        <f>HYPERLINK("https://launchpad.support.sap.com/#/notes/3280768")</f>
        <v>https://launchpad.support.sap.com/#/notes/3280768</v>
      </c>
    </row>
    <row r="133" spans="1:9" x14ac:dyDescent="0.25">
      <c r="A133" t="s">
        <v>215</v>
      </c>
      <c r="B133" t="s">
        <v>216</v>
      </c>
      <c r="C133">
        <v>3294869</v>
      </c>
      <c r="D133">
        <v>1</v>
      </c>
      <c r="E133">
        <v>1</v>
      </c>
      <c r="F133" t="s">
        <v>221</v>
      </c>
      <c r="G133" t="s">
        <v>25</v>
      </c>
      <c r="H133" t="s">
        <v>17</v>
      </c>
      <c r="I133" t="str">
        <f>HYPERLINK("https://launchpad.support.sap.com/#/notes/3294869")</f>
        <v>https://launchpad.support.sap.com/#/notes/3294869</v>
      </c>
    </row>
    <row r="134" spans="1:9" x14ac:dyDescent="0.25">
      <c r="A134" t="s">
        <v>215</v>
      </c>
      <c r="B134" t="s">
        <v>216</v>
      </c>
      <c r="C134">
        <v>3297241</v>
      </c>
      <c r="D134">
        <v>2</v>
      </c>
      <c r="E134">
        <v>2</v>
      </c>
      <c r="F134" t="s">
        <v>222</v>
      </c>
      <c r="G134" t="s">
        <v>25</v>
      </c>
      <c r="H134" t="s">
        <v>17</v>
      </c>
      <c r="I134" t="str">
        <f>HYPERLINK("https://launchpad.support.sap.com/#/notes/3297241")</f>
        <v>https://launchpad.support.sap.com/#/notes/3297241</v>
      </c>
    </row>
    <row r="135" spans="1:9" x14ac:dyDescent="0.25">
      <c r="A135" t="s">
        <v>223</v>
      </c>
      <c r="B135" t="s">
        <v>224</v>
      </c>
      <c r="C135">
        <v>3301575</v>
      </c>
      <c r="D135">
        <v>1</v>
      </c>
      <c r="E135">
        <v>1</v>
      </c>
      <c r="F135" t="s">
        <v>225</v>
      </c>
      <c r="G135" t="s">
        <v>25</v>
      </c>
      <c r="H135" t="s">
        <v>17</v>
      </c>
      <c r="I135" t="str">
        <f>HYPERLINK("https://launchpad.support.sap.com/#/notes/3301575")</f>
        <v>https://launchpad.support.sap.com/#/notes/3301575</v>
      </c>
    </row>
    <row r="136" spans="1:9" x14ac:dyDescent="0.25">
      <c r="A136" t="s">
        <v>226</v>
      </c>
      <c r="B136" t="s">
        <v>227</v>
      </c>
      <c r="C136">
        <v>3300604</v>
      </c>
      <c r="D136">
        <v>3</v>
      </c>
      <c r="E136">
        <v>3</v>
      </c>
      <c r="F136" t="s">
        <v>228</v>
      </c>
      <c r="G136" t="s">
        <v>25</v>
      </c>
      <c r="H136" t="s">
        <v>17</v>
      </c>
      <c r="I136" t="str">
        <f>HYPERLINK("https://launchpad.support.sap.com/#/notes/3300604")</f>
        <v>https://launchpad.support.sap.com/#/notes/3300604</v>
      </c>
    </row>
    <row r="137" spans="1:9" x14ac:dyDescent="0.25">
      <c r="A137" t="s">
        <v>226</v>
      </c>
      <c r="B137" t="s">
        <v>227</v>
      </c>
      <c r="C137">
        <v>3293542</v>
      </c>
      <c r="D137">
        <v>1</v>
      </c>
      <c r="E137">
        <v>1</v>
      </c>
      <c r="F137" t="s">
        <v>229</v>
      </c>
      <c r="G137" t="s">
        <v>25</v>
      </c>
      <c r="H137" t="s">
        <v>17</v>
      </c>
      <c r="I137" t="str">
        <f>HYPERLINK("https://launchpad.support.sap.com/#/notes/3293542")</f>
        <v>https://launchpad.support.sap.com/#/notes/3293542</v>
      </c>
    </row>
    <row r="138" spans="1:9" x14ac:dyDescent="0.25">
      <c r="A138" t="s">
        <v>226</v>
      </c>
      <c r="B138" t="s">
        <v>227</v>
      </c>
      <c r="C138">
        <v>3287336</v>
      </c>
      <c r="D138">
        <v>3</v>
      </c>
      <c r="E138">
        <v>3</v>
      </c>
      <c r="F138" t="s">
        <v>230</v>
      </c>
      <c r="G138" t="s">
        <v>30</v>
      </c>
      <c r="H138" t="s">
        <v>70</v>
      </c>
      <c r="I138" t="str">
        <f>HYPERLINK("https://launchpad.support.sap.com/#/notes/3287336")</f>
        <v>https://launchpad.support.sap.com/#/notes/3287336</v>
      </c>
    </row>
    <row r="139" spans="1:9" x14ac:dyDescent="0.25">
      <c r="A139" t="s">
        <v>226</v>
      </c>
      <c r="B139" t="s">
        <v>227</v>
      </c>
      <c r="C139">
        <v>3290752</v>
      </c>
      <c r="D139">
        <v>4</v>
      </c>
      <c r="E139">
        <v>4</v>
      </c>
      <c r="F139" t="s">
        <v>231</v>
      </c>
      <c r="G139" t="s">
        <v>25</v>
      </c>
      <c r="H139" t="s">
        <v>13</v>
      </c>
      <c r="I139" t="str">
        <f>HYPERLINK("https://launchpad.support.sap.com/#/notes/3290752")</f>
        <v>https://launchpad.support.sap.com/#/notes/3290752</v>
      </c>
    </row>
    <row r="140" spans="1:9" x14ac:dyDescent="0.25">
      <c r="A140" t="s">
        <v>232</v>
      </c>
      <c r="B140" t="s">
        <v>233</v>
      </c>
      <c r="C140">
        <v>3289821</v>
      </c>
      <c r="D140">
        <v>3</v>
      </c>
      <c r="E140">
        <v>3</v>
      </c>
      <c r="F140" t="s">
        <v>234</v>
      </c>
      <c r="G140" t="s">
        <v>12</v>
      </c>
      <c r="H140" t="s">
        <v>17</v>
      </c>
      <c r="I140" t="str">
        <f>HYPERLINK("https://launchpad.support.sap.com/#/notes/3289821")</f>
        <v>https://launchpad.support.sap.com/#/notes/3289821</v>
      </c>
    </row>
    <row r="141" spans="1:9" x14ac:dyDescent="0.25">
      <c r="A141" t="s">
        <v>232</v>
      </c>
      <c r="B141" t="s">
        <v>233</v>
      </c>
      <c r="C141">
        <v>3302062</v>
      </c>
      <c r="D141">
        <v>2</v>
      </c>
      <c r="E141">
        <v>2</v>
      </c>
      <c r="F141" t="s">
        <v>235</v>
      </c>
      <c r="G141" t="s">
        <v>12</v>
      </c>
      <c r="H141" t="s">
        <v>17</v>
      </c>
      <c r="I141" t="str">
        <f>HYPERLINK("https://launchpad.support.sap.com/#/notes/3302062")</f>
        <v>https://launchpad.support.sap.com/#/notes/3302062</v>
      </c>
    </row>
    <row r="142" spans="1:9" x14ac:dyDescent="0.25">
      <c r="A142" t="s">
        <v>232</v>
      </c>
      <c r="B142" t="s">
        <v>233</v>
      </c>
      <c r="C142">
        <v>3294308</v>
      </c>
      <c r="D142">
        <v>2</v>
      </c>
      <c r="E142">
        <v>2</v>
      </c>
      <c r="F142" t="s">
        <v>236</v>
      </c>
      <c r="G142" t="s">
        <v>12</v>
      </c>
      <c r="H142" t="s">
        <v>17</v>
      </c>
      <c r="I142" t="str">
        <f>HYPERLINK("https://launchpad.support.sap.com/#/notes/3294308")</f>
        <v>https://launchpad.support.sap.com/#/notes/3294308</v>
      </c>
    </row>
    <row r="143" spans="1:9" x14ac:dyDescent="0.25">
      <c r="A143" t="s">
        <v>232</v>
      </c>
      <c r="B143" t="s">
        <v>233</v>
      </c>
      <c r="C143">
        <v>3300071</v>
      </c>
      <c r="D143">
        <v>1</v>
      </c>
      <c r="E143">
        <v>1</v>
      </c>
      <c r="F143" t="s">
        <v>237</v>
      </c>
      <c r="G143" t="s">
        <v>12</v>
      </c>
      <c r="H143" t="s">
        <v>17</v>
      </c>
      <c r="I143" t="str">
        <f>HYPERLINK("https://launchpad.support.sap.com/#/notes/3300071")</f>
        <v>https://launchpad.support.sap.com/#/notes/3300071</v>
      </c>
    </row>
    <row r="144" spans="1:9" x14ac:dyDescent="0.25">
      <c r="A144" t="s">
        <v>232</v>
      </c>
      <c r="B144" t="s">
        <v>233</v>
      </c>
      <c r="C144">
        <v>3295692</v>
      </c>
      <c r="D144">
        <v>1</v>
      </c>
      <c r="E144">
        <v>1</v>
      </c>
      <c r="F144" t="s">
        <v>238</v>
      </c>
      <c r="G144" t="s">
        <v>12</v>
      </c>
      <c r="H144" t="s">
        <v>17</v>
      </c>
      <c r="I144" t="str">
        <f>HYPERLINK("https://launchpad.support.sap.com/#/notes/3295692")</f>
        <v>https://launchpad.support.sap.com/#/notes/3295692</v>
      </c>
    </row>
    <row r="145" spans="1:9" x14ac:dyDescent="0.25">
      <c r="A145" t="s">
        <v>232</v>
      </c>
      <c r="B145" t="s">
        <v>233</v>
      </c>
      <c r="C145">
        <v>3297925</v>
      </c>
      <c r="D145">
        <v>2</v>
      </c>
      <c r="E145">
        <v>2</v>
      </c>
      <c r="F145" t="s">
        <v>239</v>
      </c>
      <c r="G145" t="s">
        <v>12</v>
      </c>
      <c r="H145" t="s">
        <v>17</v>
      </c>
      <c r="I145" t="str">
        <f>HYPERLINK("https://launchpad.support.sap.com/#/notes/3297925")</f>
        <v>https://launchpad.support.sap.com/#/notes/3297925</v>
      </c>
    </row>
    <row r="146" spans="1:9" x14ac:dyDescent="0.25">
      <c r="A146" t="s">
        <v>240</v>
      </c>
      <c r="B146" t="s">
        <v>241</v>
      </c>
      <c r="C146">
        <v>3289377</v>
      </c>
      <c r="D146">
        <v>1</v>
      </c>
      <c r="E146">
        <v>1</v>
      </c>
      <c r="F146" t="s">
        <v>242</v>
      </c>
      <c r="G146" t="s">
        <v>30</v>
      </c>
      <c r="H146" t="s">
        <v>17</v>
      </c>
      <c r="I146" t="str">
        <f>HYPERLINK("https://launchpad.support.sap.com/#/notes/3289377")</f>
        <v>https://launchpad.support.sap.com/#/notes/3289377</v>
      </c>
    </row>
    <row r="147" spans="1:9" x14ac:dyDescent="0.25">
      <c r="A147" t="s">
        <v>240</v>
      </c>
      <c r="B147" t="s">
        <v>241</v>
      </c>
      <c r="C147">
        <v>3272646</v>
      </c>
      <c r="D147">
        <v>1</v>
      </c>
      <c r="E147">
        <v>1</v>
      </c>
      <c r="F147" t="s">
        <v>243</v>
      </c>
      <c r="G147" t="s">
        <v>25</v>
      </c>
      <c r="H147" t="s">
        <v>17</v>
      </c>
      <c r="I147" t="str">
        <f>HYPERLINK("https://launchpad.support.sap.com/#/notes/3272646")</f>
        <v>https://launchpad.support.sap.com/#/notes/3272646</v>
      </c>
    </row>
    <row r="148" spans="1:9" x14ac:dyDescent="0.25">
      <c r="A148" t="s">
        <v>240</v>
      </c>
      <c r="B148" t="s">
        <v>241</v>
      </c>
      <c r="C148">
        <v>3278915</v>
      </c>
      <c r="D148">
        <v>6</v>
      </c>
      <c r="E148">
        <v>6</v>
      </c>
      <c r="F148" t="s">
        <v>244</v>
      </c>
      <c r="G148" t="s">
        <v>25</v>
      </c>
      <c r="H148" t="s">
        <v>17</v>
      </c>
      <c r="I148" t="str">
        <f>HYPERLINK("https://launchpad.support.sap.com/#/notes/3278915")</f>
        <v>https://launchpad.support.sap.com/#/notes/3278915</v>
      </c>
    </row>
    <row r="149" spans="1:9" x14ac:dyDescent="0.25">
      <c r="A149" t="s">
        <v>240</v>
      </c>
      <c r="B149" t="s">
        <v>241</v>
      </c>
      <c r="C149">
        <v>3273664</v>
      </c>
      <c r="D149">
        <v>2</v>
      </c>
      <c r="E149">
        <v>2</v>
      </c>
      <c r="F149" t="s">
        <v>245</v>
      </c>
      <c r="G149" t="s">
        <v>12</v>
      </c>
      <c r="H149" t="s">
        <v>17</v>
      </c>
      <c r="I149" t="str">
        <f>HYPERLINK("https://launchpad.support.sap.com/#/notes/3273664")</f>
        <v>https://launchpad.support.sap.com/#/notes/3273664</v>
      </c>
    </row>
    <row r="150" spans="1:9" x14ac:dyDescent="0.25">
      <c r="A150" t="s">
        <v>246</v>
      </c>
      <c r="B150" t="s">
        <v>247</v>
      </c>
      <c r="C150">
        <v>3274150</v>
      </c>
      <c r="D150">
        <v>2</v>
      </c>
      <c r="E150">
        <v>2</v>
      </c>
      <c r="F150" t="s">
        <v>248</v>
      </c>
      <c r="G150" t="s">
        <v>30</v>
      </c>
      <c r="H150" t="s">
        <v>13</v>
      </c>
      <c r="I150" t="str">
        <f>HYPERLINK("https://launchpad.support.sap.com/#/notes/3274150")</f>
        <v>https://launchpad.support.sap.com/#/notes/3274150</v>
      </c>
    </row>
    <row r="151" spans="1:9" x14ac:dyDescent="0.25">
      <c r="A151" t="s">
        <v>246</v>
      </c>
      <c r="B151" t="s">
        <v>247</v>
      </c>
      <c r="C151">
        <v>3297966</v>
      </c>
      <c r="D151">
        <v>1</v>
      </c>
      <c r="E151">
        <v>1</v>
      </c>
      <c r="F151" t="s">
        <v>249</v>
      </c>
      <c r="G151" t="s">
        <v>25</v>
      </c>
      <c r="H151" t="s">
        <v>17</v>
      </c>
      <c r="I151" t="str">
        <f>HYPERLINK("https://launchpad.support.sap.com/#/notes/3297966")</f>
        <v>https://launchpad.support.sap.com/#/notes/3297966</v>
      </c>
    </row>
    <row r="152" spans="1:9" x14ac:dyDescent="0.25">
      <c r="A152" t="s">
        <v>250</v>
      </c>
      <c r="B152" t="s">
        <v>251</v>
      </c>
      <c r="C152">
        <v>3294712</v>
      </c>
      <c r="D152">
        <v>3</v>
      </c>
      <c r="E152">
        <v>3</v>
      </c>
      <c r="F152" t="s">
        <v>252</v>
      </c>
      <c r="G152" t="s">
        <v>12</v>
      </c>
      <c r="H152" t="s">
        <v>17</v>
      </c>
      <c r="I152" t="str">
        <f>HYPERLINK("https://launchpad.support.sap.com/#/notes/3294712")</f>
        <v>https://launchpad.support.sap.com/#/notes/3294712</v>
      </c>
    </row>
    <row r="153" spans="1:9" x14ac:dyDescent="0.25">
      <c r="A153" t="s">
        <v>250</v>
      </c>
      <c r="B153" t="s">
        <v>251</v>
      </c>
      <c r="C153">
        <v>3294641</v>
      </c>
      <c r="D153">
        <v>7</v>
      </c>
      <c r="E153">
        <v>7</v>
      </c>
      <c r="F153" t="s">
        <v>253</v>
      </c>
      <c r="G153" t="s">
        <v>25</v>
      </c>
      <c r="H153" t="s">
        <v>17</v>
      </c>
      <c r="I153" t="str">
        <f>HYPERLINK("https://launchpad.support.sap.com/#/notes/3294641")</f>
        <v>https://launchpad.support.sap.com/#/notes/3294641</v>
      </c>
    </row>
    <row r="154" spans="1:9" x14ac:dyDescent="0.25">
      <c r="A154" t="s">
        <v>254</v>
      </c>
      <c r="B154" t="s">
        <v>255</v>
      </c>
      <c r="C154">
        <v>3296759</v>
      </c>
      <c r="D154">
        <v>3</v>
      </c>
      <c r="E154">
        <v>3</v>
      </c>
      <c r="F154" t="s">
        <v>256</v>
      </c>
      <c r="G154" t="s">
        <v>25</v>
      </c>
      <c r="H154" t="s">
        <v>17</v>
      </c>
      <c r="I154" t="str">
        <f>HYPERLINK("https://launchpad.support.sap.com/#/notes/3296759")</f>
        <v>https://launchpad.support.sap.com/#/notes/3296759</v>
      </c>
    </row>
    <row r="155" spans="1:9" x14ac:dyDescent="0.25">
      <c r="A155" t="s">
        <v>254</v>
      </c>
      <c r="B155" t="s">
        <v>255</v>
      </c>
      <c r="C155">
        <v>3279183</v>
      </c>
      <c r="D155">
        <v>2</v>
      </c>
      <c r="E155">
        <v>2</v>
      </c>
      <c r="F155" t="s">
        <v>257</v>
      </c>
      <c r="G155" t="s">
        <v>25</v>
      </c>
      <c r="H155" t="s">
        <v>13</v>
      </c>
      <c r="I155" t="str">
        <f>HYPERLINK("https://launchpad.support.sap.com/#/notes/3279183")</f>
        <v>https://launchpad.support.sap.com/#/notes/3279183</v>
      </c>
    </row>
    <row r="156" spans="1:9" x14ac:dyDescent="0.25">
      <c r="A156" t="s">
        <v>258</v>
      </c>
      <c r="B156" t="s">
        <v>259</v>
      </c>
      <c r="C156">
        <v>3280888</v>
      </c>
      <c r="D156">
        <v>2</v>
      </c>
      <c r="E156">
        <v>2</v>
      </c>
      <c r="F156" t="s">
        <v>260</v>
      </c>
      <c r="G156" t="s">
        <v>25</v>
      </c>
      <c r="H156" t="s">
        <v>17</v>
      </c>
      <c r="I156" t="str">
        <f>HYPERLINK("https://launchpad.support.sap.com/#/notes/3280888")</f>
        <v>https://launchpad.support.sap.com/#/notes/3280888</v>
      </c>
    </row>
    <row r="157" spans="1:9" x14ac:dyDescent="0.25">
      <c r="A157" t="s">
        <v>258</v>
      </c>
      <c r="B157" t="s">
        <v>259</v>
      </c>
      <c r="C157">
        <v>3289146</v>
      </c>
      <c r="D157">
        <v>1</v>
      </c>
      <c r="E157">
        <v>1</v>
      </c>
      <c r="F157" t="s">
        <v>261</v>
      </c>
      <c r="G157" t="s">
        <v>30</v>
      </c>
      <c r="H157" t="s">
        <v>17</v>
      </c>
      <c r="I157" t="str">
        <f>HYPERLINK("https://launchpad.support.sap.com/#/notes/3289146")</f>
        <v>https://launchpad.support.sap.com/#/notes/3289146</v>
      </c>
    </row>
    <row r="158" spans="1:9" x14ac:dyDescent="0.25">
      <c r="A158" t="s">
        <v>258</v>
      </c>
      <c r="B158" t="s">
        <v>259</v>
      </c>
      <c r="C158">
        <v>3299023</v>
      </c>
      <c r="D158">
        <v>1</v>
      </c>
      <c r="E158">
        <v>1</v>
      </c>
      <c r="F158" t="s">
        <v>262</v>
      </c>
      <c r="G158" t="s">
        <v>25</v>
      </c>
      <c r="H158" t="s">
        <v>17</v>
      </c>
      <c r="I158" t="str">
        <f>HYPERLINK("https://launchpad.support.sap.com/#/notes/3299023")</f>
        <v>https://launchpad.support.sap.com/#/notes/3299023</v>
      </c>
    </row>
    <row r="159" spans="1:9" x14ac:dyDescent="0.25">
      <c r="A159" t="s">
        <v>258</v>
      </c>
      <c r="B159" t="s">
        <v>259</v>
      </c>
      <c r="C159">
        <v>3294178</v>
      </c>
      <c r="D159">
        <v>1</v>
      </c>
      <c r="E159">
        <v>1</v>
      </c>
      <c r="F159" t="s">
        <v>263</v>
      </c>
      <c r="G159" t="s">
        <v>25</v>
      </c>
      <c r="H159" t="s">
        <v>17</v>
      </c>
      <c r="I159" t="str">
        <f>HYPERLINK("https://launchpad.support.sap.com/#/notes/3294178")</f>
        <v>https://launchpad.support.sap.com/#/notes/3294178</v>
      </c>
    </row>
    <row r="160" spans="1:9" x14ac:dyDescent="0.25">
      <c r="A160" t="s">
        <v>258</v>
      </c>
      <c r="B160" t="s">
        <v>259</v>
      </c>
      <c r="C160">
        <v>3294532</v>
      </c>
      <c r="D160">
        <v>1</v>
      </c>
      <c r="E160">
        <v>1</v>
      </c>
      <c r="F160" t="s">
        <v>264</v>
      </c>
      <c r="G160" t="s">
        <v>25</v>
      </c>
      <c r="H160" t="s">
        <v>17</v>
      </c>
      <c r="I160" t="str">
        <f>HYPERLINK("https://launchpad.support.sap.com/#/notes/3294532")</f>
        <v>https://launchpad.support.sap.com/#/notes/3294532</v>
      </c>
    </row>
    <row r="161" spans="1:9" x14ac:dyDescent="0.25">
      <c r="A161" t="s">
        <v>258</v>
      </c>
      <c r="B161" t="s">
        <v>259</v>
      </c>
      <c r="C161">
        <v>3294530</v>
      </c>
      <c r="D161">
        <v>1</v>
      </c>
      <c r="E161">
        <v>1</v>
      </c>
      <c r="F161" t="s">
        <v>265</v>
      </c>
      <c r="G161" t="s">
        <v>25</v>
      </c>
      <c r="H161" t="s">
        <v>17</v>
      </c>
      <c r="I161" t="str">
        <f>HYPERLINK("https://launchpad.support.sap.com/#/notes/3294530")</f>
        <v>https://launchpad.support.sap.com/#/notes/3294530</v>
      </c>
    </row>
    <row r="162" spans="1:9" x14ac:dyDescent="0.25">
      <c r="A162" t="s">
        <v>258</v>
      </c>
      <c r="B162" t="s">
        <v>259</v>
      </c>
      <c r="C162">
        <v>3276861</v>
      </c>
      <c r="D162">
        <v>2</v>
      </c>
      <c r="E162">
        <v>2</v>
      </c>
      <c r="F162" t="s">
        <v>266</v>
      </c>
      <c r="G162" t="s">
        <v>25</v>
      </c>
      <c r="H162" t="s">
        <v>17</v>
      </c>
      <c r="I162" t="str">
        <f>HYPERLINK("https://launchpad.support.sap.com/#/notes/3276861")</f>
        <v>https://launchpad.support.sap.com/#/notes/3276861</v>
      </c>
    </row>
    <row r="163" spans="1:9" x14ac:dyDescent="0.25">
      <c r="A163" t="s">
        <v>258</v>
      </c>
      <c r="B163" t="s">
        <v>259</v>
      </c>
      <c r="C163">
        <v>3293591</v>
      </c>
      <c r="D163">
        <v>3</v>
      </c>
      <c r="E163">
        <v>3</v>
      </c>
      <c r="F163" t="s">
        <v>267</v>
      </c>
      <c r="G163" t="s">
        <v>25</v>
      </c>
      <c r="H163" t="s">
        <v>17</v>
      </c>
      <c r="I163" t="str">
        <f>HYPERLINK("https://launchpad.support.sap.com/#/notes/3293591")</f>
        <v>https://launchpad.support.sap.com/#/notes/3293591</v>
      </c>
    </row>
    <row r="164" spans="1:9" x14ac:dyDescent="0.25">
      <c r="A164" t="s">
        <v>258</v>
      </c>
      <c r="B164" t="s">
        <v>259</v>
      </c>
      <c r="C164">
        <v>3295443</v>
      </c>
      <c r="D164">
        <v>1</v>
      </c>
      <c r="E164">
        <v>1</v>
      </c>
      <c r="F164" t="s">
        <v>268</v>
      </c>
      <c r="G164" t="s">
        <v>25</v>
      </c>
      <c r="H164" t="s">
        <v>17</v>
      </c>
      <c r="I164" t="str">
        <f>HYPERLINK("https://launchpad.support.sap.com/#/notes/3295443")</f>
        <v>https://launchpad.support.sap.com/#/notes/3295443</v>
      </c>
    </row>
    <row r="165" spans="1:9" x14ac:dyDescent="0.25">
      <c r="A165" t="s">
        <v>258</v>
      </c>
      <c r="B165" t="s">
        <v>259</v>
      </c>
      <c r="C165">
        <v>3276356</v>
      </c>
      <c r="D165">
        <v>1</v>
      </c>
      <c r="E165">
        <v>1</v>
      </c>
      <c r="F165" t="s">
        <v>269</v>
      </c>
      <c r="G165" t="s">
        <v>12</v>
      </c>
      <c r="H165" t="s">
        <v>17</v>
      </c>
      <c r="I165" t="str">
        <f>HYPERLINK("https://launchpad.support.sap.com/#/notes/3276356")</f>
        <v>https://launchpad.support.sap.com/#/notes/3276356</v>
      </c>
    </row>
    <row r="166" spans="1:9" x14ac:dyDescent="0.25">
      <c r="A166" t="s">
        <v>258</v>
      </c>
      <c r="B166" t="s">
        <v>259</v>
      </c>
      <c r="C166">
        <v>3296566</v>
      </c>
      <c r="D166">
        <v>1</v>
      </c>
      <c r="E166">
        <v>1</v>
      </c>
      <c r="F166" t="s">
        <v>270</v>
      </c>
      <c r="G166" t="s">
        <v>25</v>
      </c>
      <c r="H166" t="s">
        <v>17</v>
      </c>
      <c r="I166" t="str">
        <f>HYPERLINK("https://launchpad.support.sap.com/#/notes/3296566")</f>
        <v>https://launchpad.support.sap.com/#/notes/3296566</v>
      </c>
    </row>
    <row r="167" spans="1:9" x14ac:dyDescent="0.25">
      <c r="A167" t="s">
        <v>258</v>
      </c>
      <c r="B167" t="s">
        <v>259</v>
      </c>
      <c r="C167">
        <v>3300058</v>
      </c>
      <c r="D167">
        <v>1</v>
      </c>
      <c r="E167">
        <v>1</v>
      </c>
      <c r="F167" t="s">
        <v>271</v>
      </c>
      <c r="G167" t="s">
        <v>25</v>
      </c>
      <c r="H167" t="s">
        <v>17</v>
      </c>
      <c r="I167" t="str">
        <f>HYPERLINK("https://launchpad.support.sap.com/#/notes/3300058")</f>
        <v>https://launchpad.support.sap.com/#/notes/3300058</v>
      </c>
    </row>
    <row r="168" spans="1:9" x14ac:dyDescent="0.25">
      <c r="A168" t="s">
        <v>258</v>
      </c>
      <c r="B168" t="s">
        <v>259</v>
      </c>
      <c r="C168">
        <v>3301609</v>
      </c>
      <c r="D168">
        <v>3</v>
      </c>
      <c r="E168">
        <v>3</v>
      </c>
      <c r="F168" t="s">
        <v>272</v>
      </c>
      <c r="G168" t="s">
        <v>25</v>
      </c>
      <c r="H168" t="s">
        <v>17</v>
      </c>
      <c r="I168" t="str">
        <f>HYPERLINK("https://launchpad.support.sap.com/#/notes/3301609")</f>
        <v>https://launchpad.support.sap.com/#/notes/3301609</v>
      </c>
    </row>
    <row r="169" spans="1:9" x14ac:dyDescent="0.25">
      <c r="A169" t="s">
        <v>258</v>
      </c>
      <c r="B169" t="s">
        <v>259</v>
      </c>
      <c r="C169">
        <v>3300724</v>
      </c>
      <c r="D169">
        <v>1</v>
      </c>
      <c r="E169">
        <v>1</v>
      </c>
      <c r="F169" t="s">
        <v>273</v>
      </c>
      <c r="G169" t="s">
        <v>25</v>
      </c>
      <c r="H169" t="s">
        <v>17</v>
      </c>
      <c r="I169" t="str">
        <f>HYPERLINK("https://launchpad.support.sap.com/#/notes/3300724")</f>
        <v>https://launchpad.support.sap.com/#/notes/3300724</v>
      </c>
    </row>
    <row r="170" spans="1:9" x14ac:dyDescent="0.25">
      <c r="A170" t="s">
        <v>258</v>
      </c>
      <c r="B170" t="s">
        <v>259</v>
      </c>
      <c r="C170">
        <v>3300033</v>
      </c>
      <c r="D170">
        <v>1</v>
      </c>
      <c r="E170">
        <v>1</v>
      </c>
      <c r="F170" t="s">
        <v>274</v>
      </c>
      <c r="G170" t="s">
        <v>25</v>
      </c>
      <c r="H170" t="s">
        <v>70</v>
      </c>
      <c r="I170" t="str">
        <f>HYPERLINK("https://launchpad.support.sap.com/#/notes/3300033")</f>
        <v>https://launchpad.support.sap.com/#/notes/3300033</v>
      </c>
    </row>
    <row r="171" spans="1:9" x14ac:dyDescent="0.25">
      <c r="A171" t="s">
        <v>258</v>
      </c>
      <c r="B171" t="s">
        <v>259</v>
      </c>
      <c r="C171">
        <v>3294508</v>
      </c>
      <c r="D171">
        <v>1</v>
      </c>
      <c r="E171">
        <v>1</v>
      </c>
      <c r="F171" t="s">
        <v>275</v>
      </c>
      <c r="G171" t="s">
        <v>25</v>
      </c>
      <c r="H171" t="s">
        <v>17</v>
      </c>
      <c r="I171" t="str">
        <f>HYPERLINK("https://launchpad.support.sap.com/#/notes/3294508")</f>
        <v>https://launchpad.support.sap.com/#/notes/3294508</v>
      </c>
    </row>
    <row r="172" spans="1:9" x14ac:dyDescent="0.25">
      <c r="A172" t="s">
        <v>258</v>
      </c>
      <c r="B172" t="s">
        <v>259</v>
      </c>
      <c r="C172">
        <v>3297572</v>
      </c>
      <c r="D172">
        <v>2</v>
      </c>
      <c r="E172">
        <v>2</v>
      </c>
      <c r="F172" t="s">
        <v>276</v>
      </c>
      <c r="G172" t="s">
        <v>25</v>
      </c>
      <c r="H172" t="s">
        <v>17</v>
      </c>
      <c r="I172" t="str">
        <f>HYPERLINK("https://launchpad.support.sap.com/#/notes/3297572")</f>
        <v>https://launchpad.support.sap.com/#/notes/3297572</v>
      </c>
    </row>
    <row r="173" spans="1:9" x14ac:dyDescent="0.25">
      <c r="A173" t="s">
        <v>258</v>
      </c>
      <c r="B173" t="s">
        <v>259</v>
      </c>
      <c r="C173">
        <v>3193699</v>
      </c>
      <c r="D173">
        <v>1</v>
      </c>
      <c r="E173">
        <v>1</v>
      </c>
      <c r="F173" t="s">
        <v>277</v>
      </c>
      <c r="G173" t="s">
        <v>25</v>
      </c>
      <c r="H173" t="s">
        <v>17</v>
      </c>
      <c r="I173" t="str">
        <f>HYPERLINK("https://launchpad.support.sap.com/#/notes/3193699")</f>
        <v>https://launchpad.support.sap.com/#/notes/3193699</v>
      </c>
    </row>
    <row r="174" spans="1:9" x14ac:dyDescent="0.25">
      <c r="A174" t="s">
        <v>258</v>
      </c>
      <c r="B174" t="s">
        <v>259</v>
      </c>
      <c r="C174">
        <v>3291928</v>
      </c>
      <c r="D174">
        <v>1</v>
      </c>
      <c r="E174">
        <v>1</v>
      </c>
      <c r="F174" t="s">
        <v>278</v>
      </c>
      <c r="G174" t="s">
        <v>25</v>
      </c>
      <c r="H174" t="s">
        <v>17</v>
      </c>
      <c r="I174" t="str">
        <f>HYPERLINK("https://launchpad.support.sap.com/#/notes/3291928")</f>
        <v>https://launchpad.support.sap.com/#/notes/3291928</v>
      </c>
    </row>
    <row r="175" spans="1:9" x14ac:dyDescent="0.25">
      <c r="A175" t="s">
        <v>258</v>
      </c>
      <c r="B175" t="s">
        <v>259</v>
      </c>
      <c r="C175">
        <v>3293393</v>
      </c>
      <c r="D175">
        <v>3</v>
      </c>
      <c r="E175">
        <v>3</v>
      </c>
      <c r="F175" t="s">
        <v>279</v>
      </c>
      <c r="G175" t="s">
        <v>30</v>
      </c>
      <c r="H175" t="s">
        <v>17</v>
      </c>
      <c r="I175" t="str">
        <f>HYPERLINK("https://launchpad.support.sap.com/#/notes/3293393")</f>
        <v>https://launchpad.support.sap.com/#/notes/3293393</v>
      </c>
    </row>
    <row r="176" spans="1:9" x14ac:dyDescent="0.25">
      <c r="A176" t="s">
        <v>258</v>
      </c>
      <c r="B176" t="s">
        <v>259</v>
      </c>
      <c r="C176">
        <v>3294031</v>
      </c>
      <c r="D176">
        <v>1</v>
      </c>
      <c r="E176">
        <v>1</v>
      </c>
      <c r="F176" t="s">
        <v>280</v>
      </c>
      <c r="G176" t="s">
        <v>25</v>
      </c>
      <c r="H176" t="s">
        <v>17</v>
      </c>
      <c r="I176" t="str">
        <f>HYPERLINK("https://launchpad.support.sap.com/#/notes/3294031")</f>
        <v>https://launchpad.support.sap.com/#/notes/3294031</v>
      </c>
    </row>
    <row r="177" spans="1:9" x14ac:dyDescent="0.25">
      <c r="A177" t="s">
        <v>258</v>
      </c>
      <c r="B177" t="s">
        <v>259</v>
      </c>
      <c r="C177">
        <v>3298502</v>
      </c>
      <c r="D177">
        <v>1</v>
      </c>
      <c r="E177">
        <v>1</v>
      </c>
      <c r="F177" t="s">
        <v>281</v>
      </c>
      <c r="G177" t="s">
        <v>25</v>
      </c>
      <c r="H177" t="s">
        <v>17</v>
      </c>
      <c r="I177" t="str">
        <f>HYPERLINK("https://launchpad.support.sap.com/#/notes/3298502")</f>
        <v>https://launchpad.support.sap.com/#/notes/3298502</v>
      </c>
    </row>
    <row r="178" spans="1:9" x14ac:dyDescent="0.25">
      <c r="A178" t="s">
        <v>258</v>
      </c>
      <c r="B178" t="s">
        <v>259</v>
      </c>
      <c r="C178">
        <v>3297460</v>
      </c>
      <c r="D178">
        <v>1</v>
      </c>
      <c r="E178">
        <v>1</v>
      </c>
      <c r="F178" t="s">
        <v>282</v>
      </c>
      <c r="G178" t="s">
        <v>30</v>
      </c>
      <c r="H178" t="s">
        <v>17</v>
      </c>
      <c r="I178" t="str">
        <f>HYPERLINK("https://launchpad.support.sap.com/#/notes/3297460")</f>
        <v>https://launchpad.support.sap.com/#/notes/3297460</v>
      </c>
    </row>
    <row r="179" spans="1:9" x14ac:dyDescent="0.25">
      <c r="A179" t="s">
        <v>258</v>
      </c>
      <c r="B179" t="s">
        <v>259</v>
      </c>
      <c r="C179">
        <v>3290055</v>
      </c>
      <c r="D179">
        <v>4</v>
      </c>
      <c r="E179">
        <v>4</v>
      </c>
      <c r="F179" t="s">
        <v>283</v>
      </c>
      <c r="G179" t="s">
        <v>25</v>
      </c>
      <c r="H179" t="s">
        <v>17</v>
      </c>
      <c r="I179" t="str">
        <f>HYPERLINK("https://launchpad.support.sap.com/#/notes/3290055")</f>
        <v>https://launchpad.support.sap.com/#/notes/3290055</v>
      </c>
    </row>
    <row r="180" spans="1:9" x14ac:dyDescent="0.25">
      <c r="A180" t="s">
        <v>258</v>
      </c>
      <c r="B180" t="s">
        <v>259</v>
      </c>
      <c r="C180">
        <v>3265358</v>
      </c>
      <c r="D180">
        <v>2</v>
      </c>
      <c r="E180">
        <v>2</v>
      </c>
      <c r="F180" t="s">
        <v>284</v>
      </c>
      <c r="G180" t="s">
        <v>25</v>
      </c>
      <c r="H180" t="s">
        <v>17</v>
      </c>
      <c r="I180" t="str">
        <f>HYPERLINK("https://launchpad.support.sap.com/#/notes/3265358")</f>
        <v>https://launchpad.support.sap.com/#/notes/3265358</v>
      </c>
    </row>
    <row r="181" spans="1:9" x14ac:dyDescent="0.25">
      <c r="A181" t="s">
        <v>258</v>
      </c>
      <c r="B181" t="s">
        <v>259</v>
      </c>
      <c r="C181">
        <v>3286305</v>
      </c>
      <c r="D181">
        <v>2</v>
      </c>
      <c r="E181">
        <v>2</v>
      </c>
      <c r="F181" t="s">
        <v>285</v>
      </c>
      <c r="G181" t="s">
        <v>25</v>
      </c>
      <c r="H181" t="s">
        <v>17</v>
      </c>
      <c r="I181" t="str">
        <f>HYPERLINK("https://launchpad.support.sap.com/#/notes/3286305")</f>
        <v>https://launchpad.support.sap.com/#/notes/3286305</v>
      </c>
    </row>
    <row r="182" spans="1:9" x14ac:dyDescent="0.25">
      <c r="A182" t="s">
        <v>258</v>
      </c>
      <c r="B182" t="s">
        <v>259</v>
      </c>
      <c r="C182">
        <v>3292012</v>
      </c>
      <c r="D182">
        <v>1</v>
      </c>
      <c r="E182">
        <v>1</v>
      </c>
      <c r="F182" t="s">
        <v>286</v>
      </c>
      <c r="G182" t="s">
        <v>30</v>
      </c>
      <c r="H182" t="s">
        <v>17</v>
      </c>
      <c r="I182" t="str">
        <f>HYPERLINK("https://launchpad.support.sap.com/#/notes/3292012")</f>
        <v>https://launchpad.support.sap.com/#/notes/3292012</v>
      </c>
    </row>
    <row r="183" spans="1:9" x14ac:dyDescent="0.25">
      <c r="A183" t="s">
        <v>258</v>
      </c>
      <c r="B183" t="s">
        <v>259</v>
      </c>
      <c r="C183">
        <v>3301593</v>
      </c>
      <c r="D183">
        <v>1</v>
      </c>
      <c r="E183">
        <v>1</v>
      </c>
      <c r="F183" t="s">
        <v>287</v>
      </c>
      <c r="G183" t="s">
        <v>30</v>
      </c>
      <c r="H183" t="s">
        <v>17</v>
      </c>
      <c r="I183" t="str">
        <f>HYPERLINK("https://launchpad.support.sap.com/#/notes/3301593")</f>
        <v>https://launchpad.support.sap.com/#/notes/3301593</v>
      </c>
    </row>
    <row r="184" spans="1:9" x14ac:dyDescent="0.25">
      <c r="A184" t="s">
        <v>258</v>
      </c>
      <c r="B184" t="s">
        <v>259</v>
      </c>
      <c r="C184">
        <v>3295512</v>
      </c>
      <c r="D184">
        <v>2</v>
      </c>
      <c r="E184">
        <v>2</v>
      </c>
      <c r="F184" t="s">
        <v>288</v>
      </c>
      <c r="G184" t="s">
        <v>25</v>
      </c>
      <c r="H184" t="s">
        <v>17</v>
      </c>
      <c r="I184" t="str">
        <f>HYPERLINK("https://launchpad.support.sap.com/#/notes/3295512")</f>
        <v>https://launchpad.support.sap.com/#/notes/3295512</v>
      </c>
    </row>
    <row r="185" spans="1:9" x14ac:dyDescent="0.25">
      <c r="A185" t="s">
        <v>258</v>
      </c>
      <c r="B185" t="s">
        <v>259</v>
      </c>
      <c r="C185">
        <v>3052868</v>
      </c>
      <c r="D185">
        <v>2</v>
      </c>
      <c r="E185">
        <v>2</v>
      </c>
      <c r="F185" t="s">
        <v>289</v>
      </c>
      <c r="G185" t="s">
        <v>25</v>
      </c>
      <c r="H185" t="s">
        <v>17</v>
      </c>
      <c r="I185" t="str">
        <f>HYPERLINK("https://launchpad.support.sap.com/#/notes/3052868")</f>
        <v>https://launchpad.support.sap.com/#/notes/3052868</v>
      </c>
    </row>
    <row r="186" spans="1:9" x14ac:dyDescent="0.25">
      <c r="A186" t="s">
        <v>258</v>
      </c>
      <c r="B186" t="s">
        <v>259</v>
      </c>
      <c r="C186">
        <v>3302309</v>
      </c>
      <c r="D186">
        <v>1</v>
      </c>
      <c r="E186">
        <v>1</v>
      </c>
      <c r="F186" t="s">
        <v>290</v>
      </c>
      <c r="G186" t="s">
        <v>30</v>
      </c>
      <c r="H186" t="s">
        <v>17</v>
      </c>
      <c r="I186" t="str">
        <f>HYPERLINK("https://launchpad.support.sap.com/#/notes/3302309")</f>
        <v>https://launchpad.support.sap.com/#/notes/3302309</v>
      </c>
    </row>
    <row r="187" spans="1:9" x14ac:dyDescent="0.25">
      <c r="A187" t="s">
        <v>258</v>
      </c>
      <c r="B187" t="s">
        <v>259</v>
      </c>
      <c r="C187">
        <v>3297539</v>
      </c>
      <c r="D187">
        <v>2</v>
      </c>
      <c r="E187">
        <v>2</v>
      </c>
      <c r="F187" t="s">
        <v>291</v>
      </c>
      <c r="G187" t="s">
        <v>25</v>
      </c>
      <c r="H187" t="s">
        <v>17</v>
      </c>
      <c r="I187" t="str">
        <f>HYPERLINK("https://launchpad.support.sap.com/#/notes/3297539")</f>
        <v>https://launchpad.support.sap.com/#/notes/3297539</v>
      </c>
    </row>
    <row r="188" spans="1:9" x14ac:dyDescent="0.25">
      <c r="A188" t="s">
        <v>258</v>
      </c>
      <c r="B188" t="s">
        <v>259</v>
      </c>
      <c r="C188">
        <v>3289145</v>
      </c>
      <c r="D188">
        <v>3</v>
      </c>
      <c r="E188">
        <v>3</v>
      </c>
      <c r="F188" t="s">
        <v>292</v>
      </c>
      <c r="G188" t="s">
        <v>30</v>
      </c>
      <c r="H188" t="s">
        <v>17</v>
      </c>
      <c r="I188" t="str">
        <f>HYPERLINK("https://launchpad.support.sap.com/#/notes/3289145")</f>
        <v>https://launchpad.support.sap.com/#/notes/3289145</v>
      </c>
    </row>
    <row r="189" spans="1:9" x14ac:dyDescent="0.25">
      <c r="A189" t="s">
        <v>258</v>
      </c>
      <c r="B189" t="s">
        <v>259</v>
      </c>
      <c r="C189">
        <v>3293188</v>
      </c>
      <c r="D189">
        <v>1</v>
      </c>
      <c r="E189">
        <v>1</v>
      </c>
      <c r="F189" t="s">
        <v>293</v>
      </c>
      <c r="G189" t="s">
        <v>30</v>
      </c>
      <c r="H189" t="s">
        <v>17</v>
      </c>
      <c r="I189" t="str">
        <f>HYPERLINK("https://launchpad.support.sap.com/#/notes/3293188")</f>
        <v>https://launchpad.support.sap.com/#/notes/3293188</v>
      </c>
    </row>
    <row r="190" spans="1:9" x14ac:dyDescent="0.25">
      <c r="A190" t="s">
        <v>258</v>
      </c>
      <c r="B190" t="s">
        <v>259</v>
      </c>
      <c r="C190">
        <v>3295873</v>
      </c>
      <c r="D190">
        <v>1</v>
      </c>
      <c r="E190">
        <v>1</v>
      </c>
      <c r="F190" t="s">
        <v>294</v>
      </c>
      <c r="G190" t="s">
        <v>30</v>
      </c>
      <c r="H190" t="s">
        <v>17</v>
      </c>
      <c r="I190" t="str">
        <f>HYPERLINK("https://launchpad.support.sap.com/#/notes/3295873")</f>
        <v>https://launchpad.support.sap.com/#/notes/3295873</v>
      </c>
    </row>
    <row r="191" spans="1:9" x14ac:dyDescent="0.25">
      <c r="A191" t="s">
        <v>258</v>
      </c>
      <c r="B191" t="s">
        <v>259</v>
      </c>
      <c r="C191">
        <v>3295943</v>
      </c>
      <c r="D191">
        <v>1</v>
      </c>
      <c r="E191">
        <v>1</v>
      </c>
      <c r="F191" t="s">
        <v>295</v>
      </c>
      <c r="G191" t="s">
        <v>30</v>
      </c>
      <c r="H191" t="s">
        <v>17</v>
      </c>
      <c r="I191" t="str">
        <f>HYPERLINK("https://launchpad.support.sap.com/#/notes/3295943")</f>
        <v>https://launchpad.support.sap.com/#/notes/3295943</v>
      </c>
    </row>
    <row r="192" spans="1:9" x14ac:dyDescent="0.25">
      <c r="A192" t="s">
        <v>258</v>
      </c>
      <c r="B192" t="s">
        <v>259</v>
      </c>
      <c r="C192">
        <v>3294969</v>
      </c>
      <c r="D192">
        <v>1</v>
      </c>
      <c r="E192">
        <v>1</v>
      </c>
      <c r="F192" t="s">
        <v>296</v>
      </c>
      <c r="G192" t="s">
        <v>30</v>
      </c>
      <c r="H192" t="s">
        <v>17</v>
      </c>
      <c r="I192" t="str">
        <f>HYPERLINK("https://launchpad.support.sap.com/#/notes/3294969")</f>
        <v>https://launchpad.support.sap.com/#/notes/3294969</v>
      </c>
    </row>
    <row r="193" spans="1:9" x14ac:dyDescent="0.25">
      <c r="A193" t="s">
        <v>258</v>
      </c>
      <c r="B193" t="s">
        <v>259</v>
      </c>
      <c r="C193">
        <v>3292115</v>
      </c>
      <c r="D193">
        <v>2</v>
      </c>
      <c r="E193">
        <v>2</v>
      </c>
      <c r="F193" t="s">
        <v>297</v>
      </c>
      <c r="G193" t="s">
        <v>30</v>
      </c>
      <c r="H193" t="s">
        <v>17</v>
      </c>
      <c r="I193" t="str">
        <f>HYPERLINK("https://launchpad.support.sap.com/#/notes/3292115")</f>
        <v>https://launchpad.support.sap.com/#/notes/3292115</v>
      </c>
    </row>
    <row r="194" spans="1:9" x14ac:dyDescent="0.25">
      <c r="A194" t="s">
        <v>258</v>
      </c>
      <c r="B194" t="s">
        <v>259</v>
      </c>
      <c r="C194">
        <v>3292611</v>
      </c>
      <c r="D194">
        <v>1</v>
      </c>
      <c r="E194">
        <v>1</v>
      </c>
      <c r="F194" t="s">
        <v>298</v>
      </c>
      <c r="G194" t="s">
        <v>30</v>
      </c>
      <c r="H194" t="s">
        <v>17</v>
      </c>
      <c r="I194" t="str">
        <f>HYPERLINK("https://launchpad.support.sap.com/#/notes/3292611")</f>
        <v>https://launchpad.support.sap.com/#/notes/3292611</v>
      </c>
    </row>
    <row r="195" spans="1:9" x14ac:dyDescent="0.25">
      <c r="A195" t="s">
        <v>258</v>
      </c>
      <c r="B195" t="s">
        <v>259</v>
      </c>
      <c r="C195">
        <v>3295547</v>
      </c>
      <c r="D195">
        <v>1</v>
      </c>
      <c r="E195">
        <v>1</v>
      </c>
      <c r="F195" t="s">
        <v>299</v>
      </c>
      <c r="G195" t="s">
        <v>25</v>
      </c>
      <c r="H195" t="s">
        <v>17</v>
      </c>
      <c r="I195" t="str">
        <f>HYPERLINK("https://launchpad.support.sap.com/#/notes/3295547")</f>
        <v>https://launchpad.support.sap.com/#/notes/3295547</v>
      </c>
    </row>
    <row r="196" spans="1:9" x14ac:dyDescent="0.25">
      <c r="A196" t="s">
        <v>258</v>
      </c>
      <c r="B196" t="s">
        <v>259</v>
      </c>
      <c r="C196">
        <v>3295955</v>
      </c>
      <c r="D196">
        <v>1</v>
      </c>
      <c r="E196">
        <v>1</v>
      </c>
      <c r="F196" t="s">
        <v>300</v>
      </c>
      <c r="G196" t="s">
        <v>30</v>
      </c>
      <c r="H196" t="s">
        <v>17</v>
      </c>
      <c r="I196" t="str">
        <f>HYPERLINK("https://launchpad.support.sap.com/#/notes/3295955")</f>
        <v>https://launchpad.support.sap.com/#/notes/3295955</v>
      </c>
    </row>
    <row r="197" spans="1:9" x14ac:dyDescent="0.25">
      <c r="A197" t="s">
        <v>258</v>
      </c>
      <c r="B197" t="s">
        <v>259</v>
      </c>
      <c r="C197">
        <v>3293655</v>
      </c>
      <c r="D197">
        <v>1</v>
      </c>
      <c r="E197">
        <v>1</v>
      </c>
      <c r="F197" t="s">
        <v>301</v>
      </c>
      <c r="G197" t="s">
        <v>25</v>
      </c>
      <c r="H197" t="s">
        <v>17</v>
      </c>
      <c r="I197" t="str">
        <f>HYPERLINK("https://launchpad.support.sap.com/#/notes/3293655")</f>
        <v>https://launchpad.support.sap.com/#/notes/3293655</v>
      </c>
    </row>
    <row r="198" spans="1:9" x14ac:dyDescent="0.25">
      <c r="A198" t="s">
        <v>258</v>
      </c>
      <c r="B198" t="s">
        <v>259</v>
      </c>
      <c r="C198">
        <v>3299609</v>
      </c>
      <c r="D198">
        <v>1</v>
      </c>
      <c r="E198">
        <v>1</v>
      </c>
      <c r="F198" t="s">
        <v>302</v>
      </c>
      <c r="G198" t="s">
        <v>25</v>
      </c>
      <c r="H198" t="s">
        <v>17</v>
      </c>
      <c r="I198" t="str">
        <f>HYPERLINK("https://launchpad.support.sap.com/#/notes/3299609")</f>
        <v>https://launchpad.support.sap.com/#/notes/3299609</v>
      </c>
    </row>
    <row r="199" spans="1:9" x14ac:dyDescent="0.25">
      <c r="A199" t="s">
        <v>258</v>
      </c>
      <c r="B199" t="s">
        <v>259</v>
      </c>
      <c r="C199">
        <v>3292114</v>
      </c>
      <c r="D199">
        <v>1</v>
      </c>
      <c r="E199">
        <v>1</v>
      </c>
      <c r="F199" t="s">
        <v>303</v>
      </c>
      <c r="G199" t="s">
        <v>30</v>
      </c>
      <c r="H199" t="s">
        <v>17</v>
      </c>
      <c r="I199" t="str">
        <f>HYPERLINK("https://launchpad.support.sap.com/#/notes/3292114")</f>
        <v>https://launchpad.support.sap.com/#/notes/3292114</v>
      </c>
    </row>
    <row r="200" spans="1:9" x14ac:dyDescent="0.25">
      <c r="A200" t="s">
        <v>304</v>
      </c>
      <c r="B200" t="s">
        <v>23</v>
      </c>
      <c r="C200">
        <v>3289895</v>
      </c>
      <c r="D200">
        <v>4</v>
      </c>
      <c r="E200">
        <v>4</v>
      </c>
      <c r="F200" t="s">
        <v>305</v>
      </c>
      <c r="G200" t="s">
        <v>25</v>
      </c>
      <c r="H200" t="s">
        <v>17</v>
      </c>
      <c r="I200" t="str">
        <f>HYPERLINK("https://launchpad.support.sap.com/#/notes/3289895")</f>
        <v>https://launchpad.support.sap.com/#/notes/3289895</v>
      </c>
    </row>
    <row r="201" spans="1:9" x14ac:dyDescent="0.25">
      <c r="A201" t="s">
        <v>304</v>
      </c>
      <c r="B201" t="s">
        <v>23</v>
      </c>
      <c r="C201">
        <v>3295216</v>
      </c>
      <c r="D201">
        <v>3</v>
      </c>
      <c r="E201">
        <v>3</v>
      </c>
      <c r="F201" t="s">
        <v>306</v>
      </c>
      <c r="G201" t="s">
        <v>25</v>
      </c>
      <c r="H201" t="s">
        <v>17</v>
      </c>
      <c r="I201" t="str">
        <f>HYPERLINK("https://launchpad.support.sap.com/#/notes/3295216")</f>
        <v>https://launchpad.support.sap.com/#/notes/3295216</v>
      </c>
    </row>
    <row r="202" spans="1:9" x14ac:dyDescent="0.25">
      <c r="A202" t="s">
        <v>304</v>
      </c>
      <c r="B202" t="s">
        <v>23</v>
      </c>
      <c r="C202">
        <v>3293490</v>
      </c>
      <c r="D202">
        <v>4</v>
      </c>
      <c r="E202">
        <v>4</v>
      </c>
      <c r="F202" t="s">
        <v>307</v>
      </c>
      <c r="G202" t="s">
        <v>25</v>
      </c>
      <c r="H202" t="s">
        <v>17</v>
      </c>
      <c r="I202" t="str">
        <f>HYPERLINK("https://launchpad.support.sap.com/#/notes/3293490")</f>
        <v>https://launchpad.support.sap.com/#/notes/3293490</v>
      </c>
    </row>
    <row r="203" spans="1:9" x14ac:dyDescent="0.25">
      <c r="A203" t="s">
        <v>304</v>
      </c>
      <c r="B203" t="s">
        <v>23</v>
      </c>
      <c r="C203">
        <v>3296703</v>
      </c>
      <c r="D203">
        <v>4</v>
      </c>
      <c r="E203">
        <v>4</v>
      </c>
      <c r="F203" t="s">
        <v>308</v>
      </c>
      <c r="G203" t="s">
        <v>25</v>
      </c>
      <c r="H203" t="s">
        <v>17</v>
      </c>
      <c r="I203" t="str">
        <f>HYPERLINK("https://launchpad.support.sap.com/#/notes/3296703")</f>
        <v>https://launchpad.support.sap.com/#/notes/3296703</v>
      </c>
    </row>
    <row r="204" spans="1:9" x14ac:dyDescent="0.25">
      <c r="A204" t="s">
        <v>304</v>
      </c>
      <c r="B204" t="s">
        <v>23</v>
      </c>
      <c r="C204">
        <v>3297760</v>
      </c>
      <c r="D204">
        <v>4</v>
      </c>
      <c r="E204">
        <v>4</v>
      </c>
      <c r="F204" t="s">
        <v>309</v>
      </c>
      <c r="G204" t="s">
        <v>25</v>
      </c>
      <c r="H204" t="s">
        <v>17</v>
      </c>
      <c r="I204" t="str">
        <f>HYPERLINK("https://launchpad.support.sap.com/#/notes/3297760")</f>
        <v>https://launchpad.support.sap.com/#/notes/3297760</v>
      </c>
    </row>
    <row r="205" spans="1:9" x14ac:dyDescent="0.25">
      <c r="A205" t="s">
        <v>304</v>
      </c>
      <c r="B205" t="s">
        <v>23</v>
      </c>
      <c r="C205">
        <v>3291955</v>
      </c>
      <c r="D205">
        <v>7</v>
      </c>
      <c r="E205">
        <v>7</v>
      </c>
      <c r="F205" t="s">
        <v>310</v>
      </c>
      <c r="G205" t="s">
        <v>25</v>
      </c>
      <c r="H205" t="s">
        <v>17</v>
      </c>
      <c r="I205" t="str">
        <f>HYPERLINK("https://launchpad.support.sap.com/#/notes/3291955")</f>
        <v>https://launchpad.support.sap.com/#/notes/3291955</v>
      </c>
    </row>
    <row r="206" spans="1:9" x14ac:dyDescent="0.25">
      <c r="A206" t="s">
        <v>304</v>
      </c>
      <c r="B206" t="s">
        <v>23</v>
      </c>
      <c r="C206">
        <v>3296716</v>
      </c>
      <c r="D206">
        <v>1</v>
      </c>
      <c r="E206">
        <v>1</v>
      </c>
      <c r="F206" t="s">
        <v>311</v>
      </c>
      <c r="G206" t="s">
        <v>30</v>
      </c>
      <c r="H206" t="s">
        <v>17</v>
      </c>
      <c r="I206" t="str">
        <f>HYPERLINK("https://launchpad.support.sap.com/#/notes/3296716")</f>
        <v>https://launchpad.support.sap.com/#/notes/3296716</v>
      </c>
    </row>
    <row r="207" spans="1:9" x14ac:dyDescent="0.25">
      <c r="A207" t="s">
        <v>304</v>
      </c>
      <c r="B207" t="s">
        <v>23</v>
      </c>
      <c r="C207">
        <v>3293381</v>
      </c>
      <c r="D207">
        <v>7</v>
      </c>
      <c r="E207">
        <v>7</v>
      </c>
      <c r="F207" t="s">
        <v>312</v>
      </c>
      <c r="G207" t="s">
        <v>25</v>
      </c>
      <c r="H207" t="s">
        <v>17</v>
      </c>
      <c r="I207" t="str">
        <f>HYPERLINK("https://launchpad.support.sap.com/#/notes/3293381")</f>
        <v>https://launchpad.support.sap.com/#/notes/3293381</v>
      </c>
    </row>
    <row r="208" spans="1:9" x14ac:dyDescent="0.25">
      <c r="A208" t="s">
        <v>304</v>
      </c>
      <c r="B208" t="s">
        <v>23</v>
      </c>
      <c r="C208">
        <v>3266360</v>
      </c>
      <c r="D208">
        <v>2</v>
      </c>
      <c r="E208">
        <v>2</v>
      </c>
      <c r="F208" t="s">
        <v>313</v>
      </c>
      <c r="G208" t="s">
        <v>30</v>
      </c>
      <c r="H208" t="s">
        <v>17</v>
      </c>
      <c r="I208" t="str">
        <f>HYPERLINK("https://launchpad.support.sap.com/#/notes/3266360")</f>
        <v>https://launchpad.support.sap.com/#/notes/3266360</v>
      </c>
    </row>
    <row r="209" spans="1:9" x14ac:dyDescent="0.25">
      <c r="A209" t="s">
        <v>304</v>
      </c>
      <c r="B209" t="s">
        <v>23</v>
      </c>
      <c r="C209">
        <v>3295434</v>
      </c>
      <c r="D209">
        <v>5</v>
      </c>
      <c r="E209">
        <v>5</v>
      </c>
      <c r="F209" t="s">
        <v>314</v>
      </c>
      <c r="G209" t="s">
        <v>25</v>
      </c>
      <c r="H209" t="s">
        <v>17</v>
      </c>
      <c r="I209" t="str">
        <f>HYPERLINK("https://launchpad.support.sap.com/#/notes/3295434")</f>
        <v>https://launchpad.support.sap.com/#/notes/3295434</v>
      </c>
    </row>
    <row r="210" spans="1:9" x14ac:dyDescent="0.25">
      <c r="A210" t="s">
        <v>304</v>
      </c>
      <c r="B210" t="s">
        <v>23</v>
      </c>
      <c r="C210">
        <v>3207422</v>
      </c>
      <c r="D210">
        <v>2</v>
      </c>
      <c r="E210">
        <v>2</v>
      </c>
      <c r="F210" t="s">
        <v>315</v>
      </c>
      <c r="G210" t="s">
        <v>25</v>
      </c>
      <c r="H210" t="s">
        <v>17</v>
      </c>
      <c r="I210" t="str">
        <f>HYPERLINK("https://launchpad.support.sap.com/#/notes/3207422")</f>
        <v>https://launchpad.support.sap.com/#/notes/3207422</v>
      </c>
    </row>
    <row r="211" spans="1:9" x14ac:dyDescent="0.25">
      <c r="A211" t="s">
        <v>304</v>
      </c>
      <c r="B211" t="s">
        <v>23</v>
      </c>
      <c r="C211">
        <v>3262144</v>
      </c>
      <c r="D211">
        <v>5</v>
      </c>
      <c r="E211">
        <v>5</v>
      </c>
      <c r="F211" t="s">
        <v>316</v>
      </c>
      <c r="G211" t="s">
        <v>30</v>
      </c>
      <c r="H211" t="s">
        <v>17</v>
      </c>
      <c r="I211" t="str">
        <f>HYPERLINK("https://launchpad.support.sap.com/#/notes/3262144")</f>
        <v>https://launchpad.support.sap.com/#/notes/3262144</v>
      </c>
    </row>
    <row r="212" spans="1:9" x14ac:dyDescent="0.25">
      <c r="A212" t="s">
        <v>304</v>
      </c>
      <c r="B212" t="s">
        <v>23</v>
      </c>
      <c r="C212">
        <v>3297179</v>
      </c>
      <c r="D212">
        <v>2</v>
      </c>
      <c r="E212">
        <v>2</v>
      </c>
      <c r="F212" t="s">
        <v>317</v>
      </c>
      <c r="G212" t="s">
        <v>30</v>
      </c>
      <c r="H212" t="s">
        <v>17</v>
      </c>
      <c r="I212" t="str">
        <f>HYPERLINK("https://launchpad.support.sap.com/#/notes/3297179")</f>
        <v>https://launchpad.support.sap.com/#/notes/3297179</v>
      </c>
    </row>
    <row r="213" spans="1:9" x14ac:dyDescent="0.25">
      <c r="A213" t="s">
        <v>304</v>
      </c>
      <c r="B213" t="s">
        <v>23</v>
      </c>
      <c r="C213">
        <v>3248607</v>
      </c>
      <c r="D213">
        <v>3</v>
      </c>
      <c r="E213">
        <v>3</v>
      </c>
      <c r="F213" t="s">
        <v>318</v>
      </c>
      <c r="G213" t="s">
        <v>25</v>
      </c>
      <c r="H213" t="s">
        <v>17</v>
      </c>
      <c r="I213" t="str">
        <f>HYPERLINK("https://launchpad.support.sap.com/#/notes/3248607")</f>
        <v>https://launchpad.support.sap.com/#/notes/3248607</v>
      </c>
    </row>
    <row r="214" spans="1:9" x14ac:dyDescent="0.25">
      <c r="A214" t="s">
        <v>304</v>
      </c>
      <c r="B214" t="s">
        <v>23</v>
      </c>
      <c r="C214">
        <v>3289780</v>
      </c>
      <c r="D214">
        <v>4</v>
      </c>
      <c r="E214">
        <v>4</v>
      </c>
      <c r="F214" t="s">
        <v>319</v>
      </c>
      <c r="G214" t="s">
        <v>25</v>
      </c>
      <c r="H214" t="s">
        <v>17</v>
      </c>
      <c r="I214" t="str">
        <f>HYPERLINK("https://launchpad.support.sap.com/#/notes/3289780")</f>
        <v>https://launchpad.support.sap.com/#/notes/3289780</v>
      </c>
    </row>
    <row r="215" spans="1:9" x14ac:dyDescent="0.25">
      <c r="A215" t="s">
        <v>320</v>
      </c>
      <c r="B215" t="s">
        <v>27</v>
      </c>
      <c r="C215">
        <v>3299523</v>
      </c>
      <c r="D215">
        <v>1</v>
      </c>
      <c r="E215">
        <v>1</v>
      </c>
      <c r="F215" t="s">
        <v>321</v>
      </c>
      <c r="G215" t="s">
        <v>25</v>
      </c>
      <c r="H215" t="s">
        <v>13</v>
      </c>
      <c r="I215" t="str">
        <f>HYPERLINK("https://launchpad.support.sap.com/#/notes/3299523")</f>
        <v>https://launchpad.support.sap.com/#/notes/3299523</v>
      </c>
    </row>
    <row r="216" spans="1:9" x14ac:dyDescent="0.25">
      <c r="A216" t="s">
        <v>320</v>
      </c>
      <c r="B216" t="s">
        <v>27</v>
      </c>
      <c r="C216">
        <v>3301435</v>
      </c>
      <c r="D216">
        <v>1</v>
      </c>
      <c r="E216">
        <v>1</v>
      </c>
      <c r="F216" t="s">
        <v>322</v>
      </c>
      <c r="G216" t="s">
        <v>30</v>
      </c>
      <c r="H216" t="s">
        <v>17</v>
      </c>
      <c r="I216" t="str">
        <f>HYPERLINK("https://launchpad.support.sap.com/#/notes/3301435")</f>
        <v>https://launchpad.support.sap.com/#/notes/3301435</v>
      </c>
    </row>
    <row r="217" spans="1:9" x14ac:dyDescent="0.25">
      <c r="A217" t="s">
        <v>320</v>
      </c>
      <c r="B217" t="s">
        <v>27</v>
      </c>
      <c r="C217">
        <v>3301438</v>
      </c>
      <c r="D217">
        <v>1</v>
      </c>
      <c r="E217">
        <v>1</v>
      </c>
      <c r="F217" t="s">
        <v>323</v>
      </c>
      <c r="G217" t="s">
        <v>30</v>
      </c>
      <c r="H217" t="s">
        <v>17</v>
      </c>
      <c r="I217" t="str">
        <f>HYPERLINK("https://launchpad.support.sap.com/#/notes/3301438")</f>
        <v>https://launchpad.support.sap.com/#/notes/3301438</v>
      </c>
    </row>
    <row r="218" spans="1:9" x14ac:dyDescent="0.25">
      <c r="A218" t="s">
        <v>320</v>
      </c>
      <c r="B218" t="s">
        <v>27</v>
      </c>
      <c r="C218">
        <v>3273244</v>
      </c>
      <c r="D218">
        <v>1</v>
      </c>
      <c r="E218">
        <v>1</v>
      </c>
      <c r="F218" t="s">
        <v>324</v>
      </c>
      <c r="G218" t="s">
        <v>25</v>
      </c>
      <c r="H218" t="s">
        <v>17</v>
      </c>
      <c r="I218" t="str">
        <f>HYPERLINK("https://launchpad.support.sap.com/#/notes/3273244")</f>
        <v>https://launchpad.support.sap.com/#/notes/3273244</v>
      </c>
    </row>
    <row r="219" spans="1:9" x14ac:dyDescent="0.25">
      <c r="A219" t="s">
        <v>320</v>
      </c>
      <c r="B219" t="s">
        <v>27</v>
      </c>
      <c r="C219">
        <v>3194041</v>
      </c>
      <c r="D219">
        <v>5</v>
      </c>
      <c r="E219">
        <v>5</v>
      </c>
      <c r="F219" t="s">
        <v>325</v>
      </c>
      <c r="G219" t="s">
        <v>25</v>
      </c>
      <c r="H219" t="s">
        <v>17</v>
      </c>
      <c r="I219" t="str">
        <f>HYPERLINK("https://launchpad.support.sap.com/#/notes/3194041")</f>
        <v>https://launchpad.support.sap.com/#/notes/3194041</v>
      </c>
    </row>
    <row r="220" spans="1:9" x14ac:dyDescent="0.25">
      <c r="A220" t="s">
        <v>320</v>
      </c>
      <c r="B220" t="s">
        <v>27</v>
      </c>
      <c r="C220">
        <v>3287676</v>
      </c>
      <c r="D220">
        <v>2</v>
      </c>
      <c r="E220">
        <v>2</v>
      </c>
      <c r="F220" t="s">
        <v>326</v>
      </c>
      <c r="G220" t="s">
        <v>25</v>
      </c>
      <c r="H220" t="s">
        <v>13</v>
      </c>
      <c r="I220" t="str">
        <f>HYPERLINK("https://launchpad.support.sap.com/#/notes/3287676")</f>
        <v>https://launchpad.support.sap.com/#/notes/3287676</v>
      </c>
    </row>
    <row r="221" spans="1:9" x14ac:dyDescent="0.25">
      <c r="A221" t="s">
        <v>320</v>
      </c>
      <c r="B221" t="s">
        <v>27</v>
      </c>
      <c r="C221">
        <v>3286402</v>
      </c>
      <c r="D221">
        <v>2</v>
      </c>
      <c r="E221">
        <v>2</v>
      </c>
      <c r="F221" t="s">
        <v>327</v>
      </c>
      <c r="G221" t="s">
        <v>25</v>
      </c>
      <c r="H221" t="s">
        <v>13</v>
      </c>
      <c r="I221" t="str">
        <f>HYPERLINK("https://launchpad.support.sap.com/#/notes/3286402")</f>
        <v>https://launchpad.support.sap.com/#/notes/3286402</v>
      </c>
    </row>
    <row r="222" spans="1:9" x14ac:dyDescent="0.25">
      <c r="A222" t="s">
        <v>320</v>
      </c>
      <c r="B222" t="s">
        <v>27</v>
      </c>
      <c r="C222">
        <v>3278811</v>
      </c>
      <c r="D222">
        <v>4</v>
      </c>
      <c r="E222">
        <v>4</v>
      </c>
      <c r="F222" t="s">
        <v>328</v>
      </c>
      <c r="G222" t="s">
        <v>25</v>
      </c>
      <c r="H222" t="s">
        <v>17</v>
      </c>
      <c r="I222" t="str">
        <f>HYPERLINK("https://launchpad.support.sap.com/#/notes/3278811")</f>
        <v>https://launchpad.support.sap.com/#/notes/3278811</v>
      </c>
    </row>
    <row r="223" spans="1:9" x14ac:dyDescent="0.25">
      <c r="A223" t="s">
        <v>320</v>
      </c>
      <c r="B223" t="s">
        <v>27</v>
      </c>
      <c r="C223">
        <v>3296791</v>
      </c>
      <c r="D223">
        <v>1</v>
      </c>
      <c r="E223">
        <v>1</v>
      </c>
      <c r="F223" t="s">
        <v>329</v>
      </c>
      <c r="G223" t="s">
        <v>25</v>
      </c>
      <c r="H223" t="s">
        <v>17</v>
      </c>
      <c r="I223" t="str">
        <f>HYPERLINK("https://launchpad.support.sap.com/#/notes/3296791")</f>
        <v>https://launchpad.support.sap.com/#/notes/3296791</v>
      </c>
    </row>
    <row r="224" spans="1:9" x14ac:dyDescent="0.25">
      <c r="A224" t="s">
        <v>330</v>
      </c>
      <c r="B224" t="s">
        <v>233</v>
      </c>
      <c r="C224">
        <v>3302555</v>
      </c>
      <c r="D224">
        <v>1</v>
      </c>
      <c r="E224">
        <v>1</v>
      </c>
      <c r="F224" t="s">
        <v>331</v>
      </c>
      <c r="G224" t="s">
        <v>25</v>
      </c>
      <c r="H224" t="s">
        <v>17</v>
      </c>
      <c r="I224" t="str">
        <f>HYPERLINK("https://launchpad.support.sap.com/#/notes/3302555")</f>
        <v>https://launchpad.support.sap.com/#/notes/3302555</v>
      </c>
    </row>
    <row r="225" spans="1:9" x14ac:dyDescent="0.25">
      <c r="A225" t="s">
        <v>330</v>
      </c>
      <c r="B225" t="s">
        <v>233</v>
      </c>
      <c r="C225">
        <v>3281741</v>
      </c>
      <c r="D225">
        <v>5</v>
      </c>
      <c r="E225">
        <v>5</v>
      </c>
      <c r="F225" t="s">
        <v>332</v>
      </c>
      <c r="G225" t="s">
        <v>25</v>
      </c>
      <c r="H225" t="s">
        <v>17</v>
      </c>
      <c r="I225" t="str">
        <f>HYPERLINK("https://launchpad.support.sap.com/#/notes/3281741")</f>
        <v>https://launchpad.support.sap.com/#/notes/3281741</v>
      </c>
    </row>
    <row r="226" spans="1:9" x14ac:dyDescent="0.25">
      <c r="A226" t="s">
        <v>333</v>
      </c>
      <c r="B226" t="s">
        <v>334</v>
      </c>
      <c r="C226">
        <v>3299534</v>
      </c>
      <c r="D226">
        <v>1</v>
      </c>
      <c r="E226">
        <v>1</v>
      </c>
      <c r="F226" t="s">
        <v>335</v>
      </c>
      <c r="G226" t="s">
        <v>25</v>
      </c>
      <c r="H226" t="s">
        <v>13</v>
      </c>
      <c r="I226" t="str">
        <f>HYPERLINK("https://launchpad.support.sap.com/#/notes/3299534")</f>
        <v>https://launchpad.support.sap.com/#/notes/3299534</v>
      </c>
    </row>
    <row r="227" spans="1:9" x14ac:dyDescent="0.25">
      <c r="A227" t="s">
        <v>333</v>
      </c>
      <c r="B227" t="s">
        <v>334</v>
      </c>
      <c r="C227">
        <v>3284580</v>
      </c>
      <c r="D227">
        <v>2</v>
      </c>
      <c r="E227">
        <v>2</v>
      </c>
      <c r="F227" t="s">
        <v>336</v>
      </c>
      <c r="G227" t="s">
        <v>25</v>
      </c>
      <c r="H227" t="s">
        <v>17</v>
      </c>
      <c r="I227" t="str">
        <f>HYPERLINK("https://launchpad.support.sap.com/#/notes/3284580")</f>
        <v>https://launchpad.support.sap.com/#/notes/3284580</v>
      </c>
    </row>
    <row r="228" spans="1:9" x14ac:dyDescent="0.25">
      <c r="A228" t="s">
        <v>337</v>
      </c>
      <c r="B228" t="s">
        <v>338</v>
      </c>
      <c r="C228">
        <v>3291710</v>
      </c>
      <c r="D228">
        <v>3</v>
      </c>
      <c r="E228">
        <v>3</v>
      </c>
      <c r="F228" t="s">
        <v>339</v>
      </c>
      <c r="G228" t="s">
        <v>30</v>
      </c>
      <c r="H228" t="s">
        <v>17</v>
      </c>
      <c r="I228" t="str">
        <f>HYPERLINK("https://launchpad.support.sap.com/#/notes/3291710")</f>
        <v>https://launchpad.support.sap.com/#/notes/3291710</v>
      </c>
    </row>
    <row r="229" spans="1:9" x14ac:dyDescent="0.25">
      <c r="A229" t="s">
        <v>337</v>
      </c>
      <c r="B229" t="s">
        <v>338</v>
      </c>
      <c r="C229">
        <v>3133806</v>
      </c>
      <c r="D229">
        <v>3</v>
      </c>
      <c r="E229">
        <v>3</v>
      </c>
      <c r="F229" t="s">
        <v>340</v>
      </c>
      <c r="G229" t="s">
        <v>30</v>
      </c>
      <c r="H229" t="s">
        <v>70</v>
      </c>
      <c r="I229" t="str">
        <f>HYPERLINK("https://launchpad.support.sap.com/#/notes/3133806")</f>
        <v>https://launchpad.support.sap.com/#/notes/3133806</v>
      </c>
    </row>
    <row r="230" spans="1:9" x14ac:dyDescent="0.25">
      <c r="A230" t="s">
        <v>337</v>
      </c>
      <c r="B230" t="s">
        <v>338</v>
      </c>
      <c r="C230">
        <v>3220550</v>
      </c>
      <c r="D230">
        <v>2</v>
      </c>
      <c r="E230">
        <v>2</v>
      </c>
      <c r="F230" t="s">
        <v>341</v>
      </c>
      <c r="G230" t="s">
        <v>25</v>
      </c>
      <c r="H230" t="s">
        <v>17</v>
      </c>
      <c r="I230" t="str">
        <f>HYPERLINK("https://launchpad.support.sap.com/#/notes/3220550")</f>
        <v>https://launchpad.support.sap.com/#/notes/3220550</v>
      </c>
    </row>
    <row r="231" spans="1:9" x14ac:dyDescent="0.25">
      <c r="A231" t="s">
        <v>337</v>
      </c>
      <c r="B231" t="s">
        <v>338</v>
      </c>
      <c r="C231">
        <v>3278675</v>
      </c>
      <c r="D231">
        <v>1</v>
      </c>
      <c r="E231">
        <v>1</v>
      </c>
      <c r="F231" t="s">
        <v>342</v>
      </c>
      <c r="G231" t="s">
        <v>30</v>
      </c>
      <c r="H231" t="s">
        <v>17</v>
      </c>
      <c r="I231" t="str">
        <f>HYPERLINK("https://launchpad.support.sap.com/#/notes/3278675")</f>
        <v>https://launchpad.support.sap.com/#/notes/3278675</v>
      </c>
    </row>
    <row r="232" spans="1:9" x14ac:dyDescent="0.25">
      <c r="A232" t="s">
        <v>343</v>
      </c>
      <c r="B232" t="s">
        <v>344</v>
      </c>
      <c r="C232">
        <v>3284895</v>
      </c>
      <c r="D232">
        <v>1</v>
      </c>
      <c r="E232">
        <v>1</v>
      </c>
      <c r="F232" t="s">
        <v>345</v>
      </c>
      <c r="G232" t="s">
        <v>30</v>
      </c>
      <c r="H232" t="s">
        <v>70</v>
      </c>
      <c r="I232" t="str">
        <f>HYPERLINK("https://launchpad.support.sap.com/#/notes/3284895")</f>
        <v>https://launchpad.support.sap.com/#/notes/3284895</v>
      </c>
    </row>
    <row r="233" spans="1:9" x14ac:dyDescent="0.25">
      <c r="A233" t="s">
        <v>343</v>
      </c>
      <c r="B233" t="s">
        <v>344</v>
      </c>
      <c r="C233">
        <v>3286922</v>
      </c>
      <c r="D233">
        <v>1</v>
      </c>
      <c r="E233">
        <v>1</v>
      </c>
      <c r="F233" t="s">
        <v>346</v>
      </c>
      <c r="G233" t="s">
        <v>30</v>
      </c>
      <c r="H233" t="s">
        <v>70</v>
      </c>
      <c r="I233" t="str">
        <f>HYPERLINK("https://launchpad.support.sap.com/#/notes/3286922")</f>
        <v>https://launchpad.support.sap.com/#/notes/3286922</v>
      </c>
    </row>
    <row r="234" spans="1:9" x14ac:dyDescent="0.25">
      <c r="A234" t="s">
        <v>343</v>
      </c>
      <c r="B234" t="s">
        <v>344</v>
      </c>
      <c r="C234">
        <v>3286891</v>
      </c>
      <c r="D234">
        <v>1</v>
      </c>
      <c r="E234">
        <v>1</v>
      </c>
      <c r="F234" t="s">
        <v>347</v>
      </c>
      <c r="G234" t="s">
        <v>30</v>
      </c>
      <c r="H234" t="s">
        <v>70</v>
      </c>
      <c r="I234" t="str">
        <f>HYPERLINK("https://launchpad.support.sap.com/#/notes/3286891")</f>
        <v>https://launchpad.support.sap.com/#/notes/3286891</v>
      </c>
    </row>
    <row r="235" spans="1:9" x14ac:dyDescent="0.25">
      <c r="A235" t="s">
        <v>343</v>
      </c>
      <c r="B235" t="s">
        <v>344</v>
      </c>
      <c r="C235">
        <v>3286293</v>
      </c>
      <c r="D235">
        <v>1</v>
      </c>
      <c r="E235">
        <v>1</v>
      </c>
      <c r="F235" t="s">
        <v>348</v>
      </c>
      <c r="G235" t="s">
        <v>30</v>
      </c>
      <c r="H235" t="s">
        <v>70</v>
      </c>
      <c r="I235" t="str">
        <f>HYPERLINK("https://launchpad.support.sap.com/#/notes/3286293")</f>
        <v>https://launchpad.support.sap.com/#/notes/3286293</v>
      </c>
    </row>
    <row r="236" spans="1:9" x14ac:dyDescent="0.25">
      <c r="A236" t="s">
        <v>343</v>
      </c>
      <c r="B236" t="s">
        <v>344</v>
      </c>
      <c r="C236">
        <v>3283011</v>
      </c>
      <c r="D236">
        <v>1</v>
      </c>
      <c r="E236">
        <v>1</v>
      </c>
      <c r="F236" t="s">
        <v>349</v>
      </c>
      <c r="G236" t="s">
        <v>30</v>
      </c>
      <c r="H236" t="s">
        <v>70</v>
      </c>
      <c r="I236" t="str">
        <f>HYPERLINK("https://launchpad.support.sap.com/#/notes/3283011")</f>
        <v>https://launchpad.support.sap.com/#/notes/3283011</v>
      </c>
    </row>
    <row r="237" spans="1:9" x14ac:dyDescent="0.25">
      <c r="A237" t="s">
        <v>343</v>
      </c>
      <c r="B237" t="s">
        <v>344</v>
      </c>
      <c r="C237">
        <v>3299664</v>
      </c>
      <c r="D237">
        <v>1</v>
      </c>
      <c r="E237">
        <v>1</v>
      </c>
      <c r="F237" t="s">
        <v>350</v>
      </c>
      <c r="G237" t="s">
        <v>30</v>
      </c>
      <c r="H237" t="s">
        <v>70</v>
      </c>
      <c r="I237" t="str">
        <f>HYPERLINK("https://launchpad.support.sap.com/#/notes/3299664")</f>
        <v>https://launchpad.support.sap.com/#/notes/3299664</v>
      </c>
    </row>
    <row r="238" spans="1:9" x14ac:dyDescent="0.25">
      <c r="A238" t="s">
        <v>343</v>
      </c>
      <c r="B238" t="s">
        <v>344</v>
      </c>
      <c r="C238">
        <v>3295403</v>
      </c>
      <c r="D238">
        <v>5</v>
      </c>
      <c r="E238">
        <v>5</v>
      </c>
      <c r="F238" t="s">
        <v>351</v>
      </c>
      <c r="G238" t="s">
        <v>25</v>
      </c>
      <c r="H238" t="s">
        <v>17</v>
      </c>
      <c r="I238" t="str">
        <f>HYPERLINK("https://launchpad.support.sap.com/#/notes/3295403")</f>
        <v>https://launchpad.support.sap.com/#/notes/3295403</v>
      </c>
    </row>
    <row r="239" spans="1:9" x14ac:dyDescent="0.25">
      <c r="A239" t="s">
        <v>343</v>
      </c>
      <c r="B239" t="s">
        <v>344</v>
      </c>
      <c r="C239">
        <v>3296437</v>
      </c>
      <c r="D239">
        <v>1</v>
      </c>
      <c r="E239">
        <v>1</v>
      </c>
      <c r="F239" t="s">
        <v>352</v>
      </c>
      <c r="G239" t="s">
        <v>30</v>
      </c>
      <c r="H239" t="s">
        <v>70</v>
      </c>
      <c r="I239" t="str">
        <f>HYPERLINK("https://launchpad.support.sap.com/#/notes/3296437")</f>
        <v>https://launchpad.support.sap.com/#/notes/3296437</v>
      </c>
    </row>
    <row r="240" spans="1:9" x14ac:dyDescent="0.25">
      <c r="A240" t="s">
        <v>343</v>
      </c>
      <c r="B240" t="s">
        <v>344</v>
      </c>
      <c r="C240">
        <v>3293651</v>
      </c>
      <c r="D240">
        <v>1</v>
      </c>
      <c r="E240">
        <v>1</v>
      </c>
      <c r="F240" t="s">
        <v>353</v>
      </c>
      <c r="G240" t="s">
        <v>30</v>
      </c>
      <c r="H240" t="s">
        <v>70</v>
      </c>
      <c r="I240" t="str">
        <f>HYPERLINK("https://launchpad.support.sap.com/#/notes/3293651")</f>
        <v>https://launchpad.support.sap.com/#/notes/3293651</v>
      </c>
    </row>
    <row r="241" spans="1:9" x14ac:dyDescent="0.25">
      <c r="A241" t="s">
        <v>343</v>
      </c>
      <c r="B241" t="s">
        <v>344</v>
      </c>
      <c r="C241">
        <v>3281018</v>
      </c>
      <c r="D241">
        <v>2</v>
      </c>
      <c r="E241">
        <v>2</v>
      </c>
      <c r="F241" t="s">
        <v>354</v>
      </c>
      <c r="G241" t="s">
        <v>30</v>
      </c>
      <c r="H241" t="s">
        <v>70</v>
      </c>
      <c r="I241" t="str">
        <f>HYPERLINK("https://launchpad.support.sap.com/#/notes/3281018")</f>
        <v>https://launchpad.support.sap.com/#/notes/3281018</v>
      </c>
    </row>
    <row r="242" spans="1:9" x14ac:dyDescent="0.25">
      <c r="A242" t="s">
        <v>355</v>
      </c>
      <c r="B242" t="s">
        <v>356</v>
      </c>
      <c r="C242">
        <v>3295556</v>
      </c>
      <c r="D242">
        <v>1</v>
      </c>
      <c r="E242">
        <v>1</v>
      </c>
      <c r="F242" t="s">
        <v>357</v>
      </c>
      <c r="G242" t="s">
        <v>30</v>
      </c>
      <c r="H242" t="s">
        <v>17</v>
      </c>
      <c r="I242" t="str">
        <f>HYPERLINK("https://launchpad.support.sap.com/#/notes/3295556")</f>
        <v>https://launchpad.support.sap.com/#/notes/3295556</v>
      </c>
    </row>
    <row r="243" spans="1:9" x14ac:dyDescent="0.25">
      <c r="A243" t="s">
        <v>355</v>
      </c>
      <c r="B243" t="s">
        <v>356</v>
      </c>
      <c r="C243">
        <v>3293696</v>
      </c>
      <c r="D243">
        <v>1</v>
      </c>
      <c r="E243">
        <v>1</v>
      </c>
      <c r="F243" t="s">
        <v>358</v>
      </c>
      <c r="G243" t="s">
        <v>30</v>
      </c>
      <c r="H243" t="s">
        <v>17</v>
      </c>
      <c r="I243" t="str">
        <f>HYPERLINK("https://launchpad.support.sap.com/#/notes/3293696")</f>
        <v>https://launchpad.support.sap.com/#/notes/3293696</v>
      </c>
    </row>
    <row r="244" spans="1:9" x14ac:dyDescent="0.25">
      <c r="A244" t="s">
        <v>355</v>
      </c>
      <c r="B244" t="s">
        <v>356</v>
      </c>
      <c r="C244">
        <v>3289388</v>
      </c>
      <c r="D244">
        <v>1</v>
      </c>
      <c r="E244">
        <v>1</v>
      </c>
      <c r="F244" t="s">
        <v>359</v>
      </c>
      <c r="G244" t="s">
        <v>30</v>
      </c>
      <c r="H244" t="s">
        <v>17</v>
      </c>
      <c r="I244" t="str">
        <f>HYPERLINK("https://launchpad.support.sap.com/#/notes/3289388")</f>
        <v>https://launchpad.support.sap.com/#/notes/3289388</v>
      </c>
    </row>
    <row r="245" spans="1:9" x14ac:dyDescent="0.25">
      <c r="A245" t="s">
        <v>360</v>
      </c>
      <c r="B245" t="s">
        <v>361</v>
      </c>
      <c r="C245">
        <v>3285576</v>
      </c>
      <c r="D245">
        <v>2</v>
      </c>
      <c r="E245">
        <v>2</v>
      </c>
      <c r="F245" t="s">
        <v>362</v>
      </c>
      <c r="G245" t="s">
        <v>25</v>
      </c>
      <c r="H245" t="s">
        <v>17</v>
      </c>
      <c r="I245" t="str">
        <f>HYPERLINK("https://launchpad.support.sap.com/#/notes/3285576")</f>
        <v>https://launchpad.support.sap.com/#/notes/3285576</v>
      </c>
    </row>
    <row r="246" spans="1:9" x14ac:dyDescent="0.25">
      <c r="A246" t="s">
        <v>363</v>
      </c>
      <c r="B246" t="s">
        <v>364</v>
      </c>
      <c r="C246">
        <v>3297595</v>
      </c>
      <c r="D246">
        <v>1</v>
      </c>
      <c r="E246">
        <v>1</v>
      </c>
      <c r="F246" t="s">
        <v>365</v>
      </c>
      <c r="G246" t="s">
        <v>25</v>
      </c>
      <c r="H246" t="s">
        <v>13</v>
      </c>
      <c r="I246" t="str">
        <f>HYPERLINK("https://launchpad.support.sap.com/#/notes/3297595")</f>
        <v>https://launchpad.support.sap.com/#/notes/3297595</v>
      </c>
    </row>
    <row r="247" spans="1:9" x14ac:dyDescent="0.25">
      <c r="A247" t="s">
        <v>363</v>
      </c>
      <c r="B247" t="s">
        <v>364</v>
      </c>
      <c r="C247">
        <v>3295584</v>
      </c>
      <c r="D247">
        <v>2</v>
      </c>
      <c r="E247">
        <v>2</v>
      </c>
      <c r="F247" t="s">
        <v>366</v>
      </c>
      <c r="G247" t="s">
        <v>25</v>
      </c>
      <c r="H247" t="s">
        <v>17</v>
      </c>
      <c r="I247" t="str">
        <f>HYPERLINK("https://launchpad.support.sap.com/#/notes/3295584")</f>
        <v>https://launchpad.support.sap.com/#/notes/3295584</v>
      </c>
    </row>
    <row r="248" spans="1:9" x14ac:dyDescent="0.25">
      <c r="A248" t="s">
        <v>363</v>
      </c>
      <c r="B248" t="s">
        <v>364</v>
      </c>
      <c r="C248">
        <v>3277316</v>
      </c>
      <c r="D248">
        <v>1</v>
      </c>
      <c r="E248">
        <v>1</v>
      </c>
      <c r="F248" t="s">
        <v>367</v>
      </c>
      <c r="G248" t="s">
        <v>30</v>
      </c>
      <c r="H248" t="s">
        <v>17</v>
      </c>
      <c r="I248" t="str">
        <f>HYPERLINK("https://launchpad.support.sap.com/#/notes/3277316")</f>
        <v>https://launchpad.support.sap.com/#/notes/3277316</v>
      </c>
    </row>
    <row r="249" spans="1:9" x14ac:dyDescent="0.25">
      <c r="A249" t="s">
        <v>363</v>
      </c>
      <c r="B249" t="s">
        <v>364</v>
      </c>
      <c r="C249">
        <v>3285310</v>
      </c>
      <c r="D249">
        <v>2</v>
      </c>
      <c r="E249">
        <v>2</v>
      </c>
      <c r="F249" t="s">
        <v>368</v>
      </c>
      <c r="G249" t="s">
        <v>25</v>
      </c>
      <c r="H249" t="s">
        <v>17</v>
      </c>
      <c r="I249" t="str">
        <f>HYPERLINK("https://launchpad.support.sap.com/#/notes/3285310")</f>
        <v>https://launchpad.support.sap.com/#/notes/3285310</v>
      </c>
    </row>
    <row r="250" spans="1:9" x14ac:dyDescent="0.25">
      <c r="A250" t="s">
        <v>369</v>
      </c>
      <c r="B250" t="s">
        <v>370</v>
      </c>
      <c r="C250">
        <v>3296864</v>
      </c>
      <c r="D250">
        <v>3</v>
      </c>
      <c r="E250">
        <v>3</v>
      </c>
      <c r="F250" t="s">
        <v>371</v>
      </c>
      <c r="G250" t="s">
        <v>30</v>
      </c>
      <c r="H250" t="s">
        <v>17</v>
      </c>
      <c r="I250" t="str">
        <f>HYPERLINK("https://launchpad.support.sap.com/#/notes/3296864")</f>
        <v>https://launchpad.support.sap.com/#/notes/3296864</v>
      </c>
    </row>
    <row r="251" spans="1:9" x14ac:dyDescent="0.25">
      <c r="A251" t="s">
        <v>369</v>
      </c>
      <c r="B251" t="s">
        <v>370</v>
      </c>
      <c r="C251">
        <v>3299469</v>
      </c>
      <c r="D251">
        <v>2</v>
      </c>
      <c r="E251">
        <v>2</v>
      </c>
      <c r="F251" t="s">
        <v>372</v>
      </c>
      <c r="G251" t="s">
        <v>12</v>
      </c>
      <c r="H251" t="s">
        <v>17</v>
      </c>
      <c r="I251" t="str">
        <f>HYPERLINK("https://launchpad.support.sap.com/#/notes/3299469")</f>
        <v>https://launchpad.support.sap.com/#/notes/3299469</v>
      </c>
    </row>
    <row r="252" spans="1:9" x14ac:dyDescent="0.25">
      <c r="A252" t="s">
        <v>369</v>
      </c>
      <c r="B252" t="s">
        <v>370</v>
      </c>
      <c r="C252">
        <v>3296874</v>
      </c>
      <c r="D252">
        <v>1</v>
      </c>
      <c r="E252">
        <v>1</v>
      </c>
      <c r="F252" t="s">
        <v>373</v>
      </c>
      <c r="G252" t="s">
        <v>30</v>
      </c>
      <c r="H252" t="s">
        <v>17</v>
      </c>
      <c r="I252" t="str">
        <f>HYPERLINK("https://launchpad.support.sap.com/#/notes/3296874")</f>
        <v>https://launchpad.support.sap.com/#/notes/3296874</v>
      </c>
    </row>
    <row r="253" spans="1:9" x14ac:dyDescent="0.25">
      <c r="A253" t="s">
        <v>369</v>
      </c>
      <c r="B253" t="s">
        <v>370</v>
      </c>
      <c r="C253">
        <v>3301918</v>
      </c>
      <c r="D253">
        <v>2</v>
      </c>
      <c r="E253">
        <v>2</v>
      </c>
      <c r="F253" t="s">
        <v>374</v>
      </c>
      <c r="G253" t="s">
        <v>25</v>
      </c>
      <c r="H253" t="s">
        <v>17</v>
      </c>
      <c r="I253" t="str">
        <f>HYPERLINK("https://launchpad.support.sap.com/#/notes/3301918")</f>
        <v>https://launchpad.support.sap.com/#/notes/3301918</v>
      </c>
    </row>
    <row r="254" spans="1:9" x14ac:dyDescent="0.25">
      <c r="A254" t="s">
        <v>369</v>
      </c>
      <c r="B254" t="s">
        <v>370</v>
      </c>
      <c r="C254">
        <v>3300952</v>
      </c>
      <c r="D254">
        <v>1</v>
      </c>
      <c r="E254">
        <v>1</v>
      </c>
      <c r="F254" t="s">
        <v>375</v>
      </c>
      <c r="G254" t="s">
        <v>12</v>
      </c>
      <c r="H254" t="s">
        <v>17</v>
      </c>
      <c r="I254" t="str">
        <f>HYPERLINK("https://launchpad.support.sap.com/#/notes/3300952")</f>
        <v>https://launchpad.support.sap.com/#/notes/3300952</v>
      </c>
    </row>
    <row r="255" spans="1:9" x14ac:dyDescent="0.25">
      <c r="A255" t="s">
        <v>369</v>
      </c>
      <c r="B255" t="s">
        <v>370</v>
      </c>
      <c r="C255">
        <v>3298133</v>
      </c>
      <c r="D255">
        <v>2</v>
      </c>
      <c r="E255">
        <v>2</v>
      </c>
      <c r="F255" t="s">
        <v>376</v>
      </c>
      <c r="G255" t="s">
        <v>64</v>
      </c>
      <c r="H255" t="s">
        <v>17</v>
      </c>
      <c r="I255" t="str">
        <f>HYPERLINK("https://launchpad.support.sap.com/#/notes/3298133")</f>
        <v>https://launchpad.support.sap.com/#/notes/3298133</v>
      </c>
    </row>
    <row r="256" spans="1:9" x14ac:dyDescent="0.25">
      <c r="A256" t="s">
        <v>369</v>
      </c>
      <c r="B256" t="s">
        <v>370</v>
      </c>
      <c r="C256">
        <v>3296839</v>
      </c>
      <c r="D256">
        <v>2</v>
      </c>
      <c r="E256">
        <v>2</v>
      </c>
      <c r="F256" t="s">
        <v>377</v>
      </c>
      <c r="G256" t="s">
        <v>30</v>
      </c>
      <c r="H256" t="s">
        <v>17</v>
      </c>
      <c r="I256" t="str">
        <f>HYPERLINK("https://launchpad.support.sap.com/#/notes/3296839")</f>
        <v>https://launchpad.support.sap.com/#/notes/3296839</v>
      </c>
    </row>
    <row r="257" spans="1:9" x14ac:dyDescent="0.25">
      <c r="A257" t="s">
        <v>369</v>
      </c>
      <c r="B257" t="s">
        <v>370</v>
      </c>
      <c r="C257">
        <v>3293074</v>
      </c>
      <c r="D257">
        <v>1</v>
      </c>
      <c r="E257">
        <v>1</v>
      </c>
      <c r="F257" t="s">
        <v>378</v>
      </c>
      <c r="G257" t="s">
        <v>12</v>
      </c>
      <c r="H257" t="s">
        <v>17</v>
      </c>
      <c r="I257" t="str">
        <f>HYPERLINK("https://launchpad.support.sap.com/#/notes/3293074")</f>
        <v>https://launchpad.support.sap.com/#/notes/3293074</v>
      </c>
    </row>
    <row r="258" spans="1:9" x14ac:dyDescent="0.25">
      <c r="A258" t="s">
        <v>379</v>
      </c>
      <c r="B258" t="s">
        <v>380</v>
      </c>
      <c r="C258">
        <v>3299947</v>
      </c>
      <c r="D258">
        <v>2</v>
      </c>
      <c r="E258">
        <v>2</v>
      </c>
      <c r="F258" t="s">
        <v>381</v>
      </c>
      <c r="G258" t="s">
        <v>25</v>
      </c>
      <c r="H258" t="s">
        <v>17</v>
      </c>
      <c r="I258" t="str">
        <f>HYPERLINK("https://launchpad.support.sap.com/#/notes/3299947")</f>
        <v>https://launchpad.support.sap.com/#/notes/3299947</v>
      </c>
    </row>
    <row r="259" spans="1:9" x14ac:dyDescent="0.25">
      <c r="A259" t="s">
        <v>379</v>
      </c>
      <c r="B259" t="s">
        <v>380</v>
      </c>
      <c r="C259">
        <v>3293249</v>
      </c>
      <c r="D259">
        <v>8</v>
      </c>
      <c r="E259">
        <v>8</v>
      </c>
      <c r="F259" t="s">
        <v>382</v>
      </c>
      <c r="G259" t="s">
        <v>25</v>
      </c>
      <c r="H259" t="s">
        <v>17</v>
      </c>
      <c r="I259" t="str">
        <f>HYPERLINK("https://launchpad.support.sap.com/#/notes/3293249")</f>
        <v>https://launchpad.support.sap.com/#/notes/3293249</v>
      </c>
    </row>
    <row r="260" spans="1:9" x14ac:dyDescent="0.25">
      <c r="A260" t="s">
        <v>379</v>
      </c>
      <c r="B260" t="s">
        <v>380</v>
      </c>
      <c r="C260">
        <v>3280850</v>
      </c>
      <c r="D260">
        <v>4</v>
      </c>
      <c r="E260">
        <v>4</v>
      </c>
      <c r="F260" t="s">
        <v>383</v>
      </c>
      <c r="G260" t="s">
        <v>384</v>
      </c>
      <c r="H260" t="s">
        <v>13</v>
      </c>
      <c r="I260" t="str">
        <f>HYPERLINK("https://launchpad.support.sap.com/#/notes/3280850")</f>
        <v>https://launchpad.support.sap.com/#/notes/3280850</v>
      </c>
    </row>
    <row r="261" spans="1:9" x14ac:dyDescent="0.25">
      <c r="A261" t="s">
        <v>379</v>
      </c>
      <c r="B261" t="s">
        <v>380</v>
      </c>
      <c r="C261">
        <v>3294302</v>
      </c>
      <c r="D261">
        <v>2</v>
      </c>
      <c r="E261">
        <v>2</v>
      </c>
      <c r="F261" t="s">
        <v>385</v>
      </c>
      <c r="G261" t="s">
        <v>25</v>
      </c>
      <c r="H261" t="s">
        <v>17</v>
      </c>
      <c r="I261" t="str">
        <f>HYPERLINK("https://launchpad.support.sap.com/#/notes/3294302")</f>
        <v>https://launchpad.support.sap.com/#/notes/3294302</v>
      </c>
    </row>
    <row r="262" spans="1:9" x14ac:dyDescent="0.25">
      <c r="A262" t="s">
        <v>379</v>
      </c>
      <c r="B262" t="s">
        <v>380</v>
      </c>
      <c r="C262">
        <v>3293308</v>
      </c>
      <c r="D262">
        <v>4</v>
      </c>
      <c r="E262">
        <v>4</v>
      </c>
      <c r="F262" t="s">
        <v>386</v>
      </c>
      <c r="G262" t="s">
        <v>25</v>
      </c>
      <c r="H262" t="s">
        <v>17</v>
      </c>
      <c r="I262" t="str">
        <f>HYPERLINK("https://launchpad.support.sap.com/#/notes/3293308")</f>
        <v>https://launchpad.support.sap.com/#/notes/3293308</v>
      </c>
    </row>
    <row r="263" spans="1:9" x14ac:dyDescent="0.25">
      <c r="A263" t="s">
        <v>379</v>
      </c>
      <c r="B263" t="s">
        <v>380</v>
      </c>
      <c r="C263">
        <v>3298488</v>
      </c>
      <c r="D263">
        <v>2</v>
      </c>
      <c r="E263">
        <v>2</v>
      </c>
      <c r="F263" t="s">
        <v>387</v>
      </c>
      <c r="G263" t="s">
        <v>25</v>
      </c>
      <c r="H263" t="s">
        <v>17</v>
      </c>
      <c r="I263" t="str">
        <f>HYPERLINK("https://launchpad.support.sap.com/#/notes/3298488")</f>
        <v>https://launchpad.support.sap.com/#/notes/3298488</v>
      </c>
    </row>
    <row r="264" spans="1:9" x14ac:dyDescent="0.25">
      <c r="A264" t="s">
        <v>379</v>
      </c>
      <c r="B264" t="s">
        <v>380</v>
      </c>
      <c r="C264">
        <v>3291568</v>
      </c>
      <c r="D264">
        <v>2</v>
      </c>
      <c r="E264">
        <v>2</v>
      </c>
      <c r="F264" t="s">
        <v>388</v>
      </c>
      <c r="G264" t="s">
        <v>25</v>
      </c>
      <c r="H264" t="s">
        <v>17</v>
      </c>
      <c r="I264" t="str">
        <f>HYPERLINK("https://launchpad.support.sap.com/#/notes/3291568")</f>
        <v>https://launchpad.support.sap.com/#/notes/3291568</v>
      </c>
    </row>
    <row r="265" spans="1:9" x14ac:dyDescent="0.25">
      <c r="A265" t="s">
        <v>379</v>
      </c>
      <c r="B265" t="s">
        <v>380</v>
      </c>
      <c r="C265">
        <v>3296938</v>
      </c>
      <c r="D265">
        <v>1</v>
      </c>
      <c r="E265">
        <v>1</v>
      </c>
      <c r="F265" t="s">
        <v>389</v>
      </c>
      <c r="G265" t="s">
        <v>25</v>
      </c>
      <c r="H265" t="s">
        <v>17</v>
      </c>
      <c r="I265" t="str">
        <f>HYPERLINK("https://launchpad.support.sap.com/#/notes/3296938")</f>
        <v>https://launchpad.support.sap.com/#/notes/3296938</v>
      </c>
    </row>
    <row r="266" spans="1:9" x14ac:dyDescent="0.25">
      <c r="A266" t="s">
        <v>379</v>
      </c>
      <c r="B266" t="s">
        <v>380</v>
      </c>
      <c r="C266">
        <v>3293622</v>
      </c>
      <c r="D266">
        <v>2</v>
      </c>
      <c r="E266">
        <v>2</v>
      </c>
      <c r="F266" t="s">
        <v>390</v>
      </c>
      <c r="G266" t="s">
        <v>25</v>
      </c>
      <c r="H266" t="s">
        <v>17</v>
      </c>
      <c r="I266" t="str">
        <f>HYPERLINK("https://launchpad.support.sap.com/#/notes/3293622")</f>
        <v>https://launchpad.support.sap.com/#/notes/3293622</v>
      </c>
    </row>
    <row r="267" spans="1:9" x14ac:dyDescent="0.25">
      <c r="A267" t="s">
        <v>391</v>
      </c>
      <c r="B267" t="s">
        <v>392</v>
      </c>
      <c r="C267">
        <v>3295313</v>
      </c>
      <c r="D267">
        <v>1</v>
      </c>
      <c r="E267">
        <v>1</v>
      </c>
      <c r="F267" t="s">
        <v>393</v>
      </c>
      <c r="G267" t="s">
        <v>25</v>
      </c>
      <c r="H267" t="s">
        <v>13</v>
      </c>
      <c r="I267" t="str">
        <f>HYPERLINK("https://launchpad.support.sap.com/#/notes/3295313")</f>
        <v>https://launchpad.support.sap.com/#/notes/3295313</v>
      </c>
    </row>
    <row r="268" spans="1:9" x14ac:dyDescent="0.25">
      <c r="A268" t="s">
        <v>391</v>
      </c>
      <c r="B268" t="s">
        <v>392</v>
      </c>
      <c r="C268">
        <v>3273508</v>
      </c>
      <c r="D268">
        <v>3</v>
      </c>
      <c r="E268">
        <v>3</v>
      </c>
      <c r="F268" t="s">
        <v>394</v>
      </c>
      <c r="G268" t="s">
        <v>30</v>
      </c>
      <c r="H268" t="s">
        <v>17</v>
      </c>
      <c r="I268" t="str">
        <f>HYPERLINK("https://launchpad.support.sap.com/#/notes/3273508")</f>
        <v>https://launchpad.support.sap.com/#/notes/3273508</v>
      </c>
    </row>
    <row r="269" spans="1:9" x14ac:dyDescent="0.25">
      <c r="A269" t="s">
        <v>391</v>
      </c>
      <c r="B269" t="s">
        <v>392</v>
      </c>
      <c r="C269">
        <v>3298526</v>
      </c>
      <c r="D269">
        <v>1</v>
      </c>
      <c r="E269">
        <v>1</v>
      </c>
      <c r="F269" t="s">
        <v>395</v>
      </c>
      <c r="G269" t="s">
        <v>30</v>
      </c>
      <c r="H269" t="s">
        <v>17</v>
      </c>
      <c r="I269" t="str">
        <f>HYPERLINK("https://launchpad.support.sap.com/#/notes/3298526")</f>
        <v>https://launchpad.support.sap.com/#/notes/3298526</v>
      </c>
    </row>
    <row r="270" spans="1:9" x14ac:dyDescent="0.25">
      <c r="A270" t="s">
        <v>391</v>
      </c>
      <c r="B270" t="s">
        <v>392</v>
      </c>
      <c r="C270">
        <v>3293754</v>
      </c>
      <c r="D270">
        <v>2</v>
      </c>
      <c r="E270">
        <v>2</v>
      </c>
      <c r="F270" t="s">
        <v>396</v>
      </c>
      <c r="G270" t="s">
        <v>30</v>
      </c>
      <c r="H270" t="s">
        <v>17</v>
      </c>
      <c r="I270" t="str">
        <f>HYPERLINK("https://launchpad.support.sap.com/#/notes/3293754")</f>
        <v>https://launchpad.support.sap.com/#/notes/3293754</v>
      </c>
    </row>
    <row r="271" spans="1:9" x14ac:dyDescent="0.25">
      <c r="A271" t="s">
        <v>391</v>
      </c>
      <c r="B271" t="s">
        <v>392</v>
      </c>
      <c r="C271">
        <v>3290396</v>
      </c>
      <c r="D271">
        <v>2</v>
      </c>
      <c r="E271">
        <v>2</v>
      </c>
      <c r="F271" t="s">
        <v>397</v>
      </c>
      <c r="G271" t="s">
        <v>25</v>
      </c>
      <c r="H271" t="s">
        <v>17</v>
      </c>
      <c r="I271" t="str">
        <f>HYPERLINK("https://launchpad.support.sap.com/#/notes/3290396")</f>
        <v>https://launchpad.support.sap.com/#/notes/3290396</v>
      </c>
    </row>
    <row r="272" spans="1:9" x14ac:dyDescent="0.25">
      <c r="A272" t="s">
        <v>391</v>
      </c>
      <c r="B272" t="s">
        <v>392</v>
      </c>
      <c r="C272">
        <v>3301100</v>
      </c>
      <c r="D272">
        <v>2</v>
      </c>
      <c r="E272">
        <v>2</v>
      </c>
      <c r="F272" t="s">
        <v>398</v>
      </c>
      <c r="G272" t="s">
        <v>30</v>
      </c>
      <c r="H272" t="s">
        <v>17</v>
      </c>
      <c r="I272" t="str">
        <f>HYPERLINK("https://launchpad.support.sap.com/#/notes/3301100")</f>
        <v>https://launchpad.support.sap.com/#/notes/3301100</v>
      </c>
    </row>
    <row r="273" spans="1:9" x14ac:dyDescent="0.25">
      <c r="A273" t="s">
        <v>391</v>
      </c>
      <c r="B273" t="s">
        <v>392</v>
      </c>
      <c r="C273">
        <v>3300035</v>
      </c>
      <c r="D273">
        <v>1</v>
      </c>
      <c r="E273">
        <v>1</v>
      </c>
      <c r="F273" t="s">
        <v>399</v>
      </c>
      <c r="G273" t="s">
        <v>30</v>
      </c>
      <c r="H273" t="s">
        <v>17</v>
      </c>
      <c r="I273" t="str">
        <f>HYPERLINK("https://launchpad.support.sap.com/#/notes/3300035")</f>
        <v>https://launchpad.support.sap.com/#/notes/3300035</v>
      </c>
    </row>
    <row r="274" spans="1:9" x14ac:dyDescent="0.25">
      <c r="A274" t="s">
        <v>391</v>
      </c>
      <c r="B274" t="s">
        <v>392</v>
      </c>
      <c r="C274">
        <v>3300492</v>
      </c>
      <c r="D274">
        <v>2</v>
      </c>
      <c r="E274">
        <v>2</v>
      </c>
      <c r="F274" t="s">
        <v>400</v>
      </c>
      <c r="G274" t="s">
        <v>30</v>
      </c>
      <c r="H274" t="s">
        <v>17</v>
      </c>
      <c r="I274" t="str">
        <f>HYPERLINK("https://launchpad.support.sap.com/#/notes/3300492")</f>
        <v>https://launchpad.support.sap.com/#/notes/3300492</v>
      </c>
    </row>
    <row r="275" spans="1:9" x14ac:dyDescent="0.25">
      <c r="A275" t="s">
        <v>401</v>
      </c>
      <c r="B275" t="s">
        <v>402</v>
      </c>
      <c r="C275">
        <v>3295097</v>
      </c>
      <c r="D275">
        <v>1</v>
      </c>
      <c r="E275">
        <v>1</v>
      </c>
      <c r="F275" t="s">
        <v>403</v>
      </c>
      <c r="G275" t="s">
        <v>12</v>
      </c>
      <c r="H275" t="s">
        <v>17</v>
      </c>
      <c r="I275" t="str">
        <f>HYPERLINK("https://launchpad.support.sap.com/#/notes/3295097")</f>
        <v>https://launchpad.support.sap.com/#/notes/3295097</v>
      </c>
    </row>
    <row r="276" spans="1:9" x14ac:dyDescent="0.25">
      <c r="A276" t="s">
        <v>401</v>
      </c>
      <c r="B276" t="s">
        <v>402</v>
      </c>
      <c r="C276">
        <v>3296648</v>
      </c>
      <c r="D276">
        <v>1</v>
      </c>
      <c r="E276">
        <v>1</v>
      </c>
      <c r="F276" t="s">
        <v>404</v>
      </c>
      <c r="G276" t="s">
        <v>30</v>
      </c>
      <c r="H276" t="s">
        <v>17</v>
      </c>
      <c r="I276" t="str">
        <f>HYPERLINK("https://launchpad.support.sap.com/#/notes/3296648")</f>
        <v>https://launchpad.support.sap.com/#/notes/3296648</v>
      </c>
    </row>
    <row r="277" spans="1:9" x14ac:dyDescent="0.25">
      <c r="A277" t="s">
        <v>401</v>
      </c>
      <c r="B277" t="s">
        <v>402</v>
      </c>
      <c r="C277">
        <v>3285671</v>
      </c>
      <c r="D277">
        <v>4</v>
      </c>
      <c r="E277">
        <v>4</v>
      </c>
      <c r="F277" t="s">
        <v>405</v>
      </c>
      <c r="G277" t="s">
        <v>25</v>
      </c>
      <c r="H277" t="s">
        <v>17</v>
      </c>
      <c r="I277" t="str">
        <f>HYPERLINK("https://launchpad.support.sap.com/#/notes/3285671")</f>
        <v>https://launchpad.support.sap.com/#/notes/3285671</v>
      </c>
    </row>
    <row r="278" spans="1:9" x14ac:dyDescent="0.25">
      <c r="A278" t="s">
        <v>401</v>
      </c>
      <c r="B278" t="s">
        <v>402</v>
      </c>
      <c r="C278">
        <v>3300820</v>
      </c>
      <c r="D278">
        <v>1</v>
      </c>
      <c r="E278">
        <v>1</v>
      </c>
      <c r="F278" t="s">
        <v>406</v>
      </c>
      <c r="G278" t="s">
        <v>25</v>
      </c>
      <c r="H278" t="s">
        <v>17</v>
      </c>
      <c r="I278" t="str">
        <f>HYPERLINK("https://launchpad.support.sap.com/#/notes/3300820")</f>
        <v>https://launchpad.support.sap.com/#/notes/3300820</v>
      </c>
    </row>
    <row r="279" spans="1:9" x14ac:dyDescent="0.25">
      <c r="A279" t="s">
        <v>407</v>
      </c>
      <c r="B279" t="s">
        <v>408</v>
      </c>
      <c r="C279">
        <v>3293681</v>
      </c>
      <c r="D279">
        <v>2</v>
      </c>
      <c r="E279">
        <v>2</v>
      </c>
      <c r="F279" t="s">
        <v>409</v>
      </c>
      <c r="G279" t="s">
        <v>25</v>
      </c>
      <c r="H279" t="s">
        <v>17</v>
      </c>
      <c r="I279" t="str">
        <f>HYPERLINK("https://launchpad.support.sap.com/#/notes/3293681")</f>
        <v>https://launchpad.support.sap.com/#/notes/3293681</v>
      </c>
    </row>
    <row r="280" spans="1:9" x14ac:dyDescent="0.25">
      <c r="A280" t="s">
        <v>410</v>
      </c>
      <c r="B280" t="s">
        <v>411</v>
      </c>
      <c r="C280">
        <v>3297484</v>
      </c>
      <c r="D280">
        <v>2</v>
      </c>
      <c r="E280">
        <v>2</v>
      </c>
      <c r="F280" t="s">
        <v>412</v>
      </c>
      <c r="G280" t="s">
        <v>25</v>
      </c>
      <c r="H280" t="s">
        <v>17</v>
      </c>
      <c r="I280" t="str">
        <f>HYPERLINK("https://launchpad.support.sap.com/#/notes/3297484")</f>
        <v>https://launchpad.support.sap.com/#/notes/3297484</v>
      </c>
    </row>
    <row r="281" spans="1:9" x14ac:dyDescent="0.25">
      <c r="A281" t="s">
        <v>410</v>
      </c>
      <c r="B281" t="s">
        <v>411</v>
      </c>
      <c r="C281">
        <v>3289006</v>
      </c>
      <c r="D281">
        <v>1</v>
      </c>
      <c r="E281">
        <v>1</v>
      </c>
      <c r="F281" t="s">
        <v>413</v>
      </c>
      <c r="G281" t="s">
        <v>30</v>
      </c>
      <c r="H281" t="s">
        <v>70</v>
      </c>
      <c r="I281" t="str">
        <f>HYPERLINK("https://launchpad.support.sap.com/#/notes/3289006")</f>
        <v>https://launchpad.support.sap.com/#/notes/3289006</v>
      </c>
    </row>
    <row r="282" spans="1:9" x14ac:dyDescent="0.25">
      <c r="A282" t="s">
        <v>410</v>
      </c>
      <c r="B282" t="s">
        <v>411</v>
      </c>
      <c r="C282">
        <v>3293644</v>
      </c>
      <c r="D282">
        <v>4</v>
      </c>
      <c r="E282">
        <v>4</v>
      </c>
      <c r="F282" t="s">
        <v>414</v>
      </c>
      <c r="G282" t="s">
        <v>25</v>
      </c>
      <c r="H282" t="s">
        <v>70</v>
      </c>
      <c r="I282" t="str">
        <f>HYPERLINK("https://launchpad.support.sap.com/#/notes/3293644")</f>
        <v>https://launchpad.support.sap.com/#/notes/3293644</v>
      </c>
    </row>
    <row r="283" spans="1:9" x14ac:dyDescent="0.25">
      <c r="A283" t="s">
        <v>410</v>
      </c>
      <c r="B283" t="s">
        <v>411</v>
      </c>
      <c r="C283">
        <v>3287767</v>
      </c>
      <c r="D283">
        <v>3</v>
      </c>
      <c r="E283">
        <v>3</v>
      </c>
      <c r="F283" t="s">
        <v>415</v>
      </c>
      <c r="G283" t="s">
        <v>30</v>
      </c>
      <c r="H283" t="s">
        <v>17</v>
      </c>
      <c r="I283" t="str">
        <f>HYPERLINK("https://launchpad.support.sap.com/#/notes/3287767")</f>
        <v>https://launchpad.support.sap.com/#/notes/3287767</v>
      </c>
    </row>
    <row r="284" spans="1:9" x14ac:dyDescent="0.25">
      <c r="A284" t="s">
        <v>410</v>
      </c>
      <c r="B284" t="s">
        <v>411</v>
      </c>
      <c r="C284">
        <v>3289110</v>
      </c>
      <c r="D284">
        <v>3</v>
      </c>
      <c r="E284">
        <v>3</v>
      </c>
      <c r="F284" t="s">
        <v>416</v>
      </c>
      <c r="G284" t="s">
        <v>30</v>
      </c>
      <c r="H284" t="s">
        <v>70</v>
      </c>
      <c r="I284" t="str">
        <f>HYPERLINK("https://launchpad.support.sap.com/#/notes/3289110")</f>
        <v>https://launchpad.support.sap.com/#/notes/3289110</v>
      </c>
    </row>
    <row r="285" spans="1:9" x14ac:dyDescent="0.25">
      <c r="A285" t="s">
        <v>410</v>
      </c>
      <c r="B285" t="s">
        <v>411</v>
      </c>
      <c r="C285">
        <v>3292624</v>
      </c>
      <c r="D285">
        <v>2</v>
      </c>
      <c r="E285">
        <v>2</v>
      </c>
      <c r="F285" t="s">
        <v>417</v>
      </c>
      <c r="G285" t="s">
        <v>25</v>
      </c>
      <c r="H285" t="s">
        <v>70</v>
      </c>
      <c r="I285" t="str">
        <f>HYPERLINK("https://launchpad.support.sap.com/#/notes/3292624")</f>
        <v>https://launchpad.support.sap.com/#/notes/3292624</v>
      </c>
    </row>
    <row r="286" spans="1:9" x14ac:dyDescent="0.25">
      <c r="A286" t="s">
        <v>410</v>
      </c>
      <c r="B286" t="s">
        <v>411</v>
      </c>
      <c r="C286">
        <v>3288623</v>
      </c>
      <c r="D286">
        <v>2</v>
      </c>
      <c r="E286">
        <v>2</v>
      </c>
      <c r="F286" t="s">
        <v>418</v>
      </c>
      <c r="G286" t="s">
        <v>25</v>
      </c>
      <c r="H286" t="s">
        <v>70</v>
      </c>
      <c r="I286" t="str">
        <f>HYPERLINK("https://launchpad.support.sap.com/#/notes/3288623")</f>
        <v>https://launchpad.support.sap.com/#/notes/3288623</v>
      </c>
    </row>
    <row r="287" spans="1:9" x14ac:dyDescent="0.25">
      <c r="A287" t="s">
        <v>419</v>
      </c>
      <c r="B287" t="s">
        <v>420</v>
      </c>
      <c r="C287">
        <v>3299453</v>
      </c>
      <c r="D287">
        <v>1</v>
      </c>
      <c r="E287">
        <v>1</v>
      </c>
      <c r="F287" t="s">
        <v>421</v>
      </c>
      <c r="G287" t="s">
        <v>30</v>
      </c>
      <c r="H287" t="s">
        <v>70</v>
      </c>
      <c r="I287" t="str">
        <f>HYPERLINK("https://launchpad.support.sap.com/#/notes/3299453")</f>
        <v>https://launchpad.support.sap.com/#/notes/3299453</v>
      </c>
    </row>
    <row r="288" spans="1:9" x14ac:dyDescent="0.25">
      <c r="A288" t="s">
        <v>422</v>
      </c>
      <c r="B288" t="s">
        <v>423</v>
      </c>
      <c r="C288">
        <v>2091202</v>
      </c>
      <c r="D288">
        <v>1</v>
      </c>
      <c r="E288">
        <v>1</v>
      </c>
      <c r="F288" t="s">
        <v>424</v>
      </c>
      <c r="G288" t="s">
        <v>30</v>
      </c>
      <c r="H288" t="s">
        <v>17</v>
      </c>
      <c r="I288" t="str">
        <f>HYPERLINK("https://launchpad.support.sap.com/#/notes/2091202")</f>
        <v>https://launchpad.support.sap.com/#/notes/2091202</v>
      </c>
    </row>
    <row r="289" spans="1:9" x14ac:dyDescent="0.25">
      <c r="A289" t="s">
        <v>425</v>
      </c>
      <c r="B289" t="s">
        <v>426</v>
      </c>
      <c r="C289">
        <v>2857545</v>
      </c>
      <c r="D289">
        <v>1</v>
      </c>
      <c r="E289">
        <v>1</v>
      </c>
      <c r="F289" t="s">
        <v>427</v>
      </c>
      <c r="G289" t="s">
        <v>30</v>
      </c>
      <c r="H289" t="s">
        <v>17</v>
      </c>
      <c r="I289" t="str">
        <f>HYPERLINK("https://launchpad.support.sap.com/#/notes/2857545")</f>
        <v>https://launchpad.support.sap.com/#/notes/2857545</v>
      </c>
    </row>
    <row r="290" spans="1:9" x14ac:dyDescent="0.25">
      <c r="A290" t="s">
        <v>428</v>
      </c>
      <c r="B290" t="s">
        <v>39</v>
      </c>
      <c r="C290">
        <v>3303434</v>
      </c>
      <c r="D290">
        <v>1</v>
      </c>
      <c r="E290">
        <v>1</v>
      </c>
      <c r="F290" t="s">
        <v>429</v>
      </c>
      <c r="G290" t="s">
        <v>30</v>
      </c>
      <c r="H290" t="s">
        <v>17</v>
      </c>
      <c r="I290" t="str">
        <f>HYPERLINK("https://launchpad.support.sap.com/#/notes/3303434")</f>
        <v>https://launchpad.support.sap.com/#/notes/3303434</v>
      </c>
    </row>
    <row r="291" spans="1:9" x14ac:dyDescent="0.25">
      <c r="A291" t="s">
        <v>428</v>
      </c>
      <c r="B291" t="s">
        <v>39</v>
      </c>
      <c r="C291">
        <v>3292349</v>
      </c>
      <c r="D291">
        <v>1</v>
      </c>
      <c r="E291">
        <v>1</v>
      </c>
      <c r="F291" t="s">
        <v>430</v>
      </c>
      <c r="G291" t="s">
        <v>30</v>
      </c>
      <c r="H291" t="s">
        <v>17</v>
      </c>
      <c r="I291" t="str">
        <f>HYPERLINK("https://launchpad.support.sap.com/#/notes/3292349")</f>
        <v>https://launchpad.support.sap.com/#/notes/3292349</v>
      </c>
    </row>
    <row r="292" spans="1:9" x14ac:dyDescent="0.25">
      <c r="A292" t="s">
        <v>428</v>
      </c>
      <c r="B292" t="s">
        <v>39</v>
      </c>
      <c r="C292">
        <v>3274442</v>
      </c>
      <c r="D292">
        <v>2</v>
      </c>
      <c r="E292">
        <v>2</v>
      </c>
      <c r="F292" t="s">
        <v>431</v>
      </c>
      <c r="G292" t="s">
        <v>25</v>
      </c>
      <c r="H292" t="s">
        <v>17</v>
      </c>
      <c r="I292" t="str">
        <f>HYPERLINK("https://launchpad.support.sap.com/#/notes/3274442")</f>
        <v>https://launchpad.support.sap.com/#/notes/3274442</v>
      </c>
    </row>
    <row r="293" spans="1:9" x14ac:dyDescent="0.25">
      <c r="A293" t="s">
        <v>428</v>
      </c>
      <c r="B293" t="s">
        <v>39</v>
      </c>
      <c r="C293">
        <v>3300978</v>
      </c>
      <c r="D293">
        <v>1</v>
      </c>
      <c r="E293">
        <v>1</v>
      </c>
      <c r="F293" t="s">
        <v>432</v>
      </c>
      <c r="G293" t="s">
        <v>433</v>
      </c>
      <c r="H293" t="s">
        <v>17</v>
      </c>
      <c r="I293" t="str">
        <f>HYPERLINK("https://launchpad.support.sap.com/#/notes/3300978")</f>
        <v>https://launchpad.support.sap.com/#/notes/3300978</v>
      </c>
    </row>
    <row r="294" spans="1:9" x14ac:dyDescent="0.25">
      <c r="A294" t="s">
        <v>428</v>
      </c>
      <c r="B294" t="s">
        <v>39</v>
      </c>
      <c r="C294">
        <v>3301906</v>
      </c>
      <c r="D294">
        <v>1</v>
      </c>
      <c r="E294">
        <v>1</v>
      </c>
      <c r="F294" t="s">
        <v>434</v>
      </c>
      <c r="G294" t="s">
        <v>433</v>
      </c>
      <c r="H294" t="s">
        <v>17</v>
      </c>
      <c r="I294" t="str">
        <f>HYPERLINK("https://launchpad.support.sap.com/#/notes/3301906")</f>
        <v>https://launchpad.support.sap.com/#/notes/3301906</v>
      </c>
    </row>
    <row r="295" spans="1:9" x14ac:dyDescent="0.25">
      <c r="A295" t="s">
        <v>428</v>
      </c>
      <c r="B295" t="s">
        <v>39</v>
      </c>
      <c r="C295">
        <v>3303229</v>
      </c>
      <c r="D295">
        <v>1</v>
      </c>
      <c r="E295">
        <v>1</v>
      </c>
      <c r="F295" t="s">
        <v>435</v>
      </c>
      <c r="G295" t="s">
        <v>30</v>
      </c>
      <c r="H295" t="s">
        <v>17</v>
      </c>
      <c r="I295" t="str">
        <f>HYPERLINK("https://launchpad.support.sap.com/#/notes/3303229")</f>
        <v>https://launchpad.support.sap.com/#/notes/3303229</v>
      </c>
    </row>
    <row r="296" spans="1:9" x14ac:dyDescent="0.25">
      <c r="A296" t="s">
        <v>428</v>
      </c>
      <c r="B296" t="s">
        <v>39</v>
      </c>
      <c r="C296">
        <v>3300732</v>
      </c>
      <c r="D296">
        <v>1</v>
      </c>
      <c r="E296">
        <v>1</v>
      </c>
      <c r="F296" t="s">
        <v>436</v>
      </c>
      <c r="G296" t="s">
        <v>25</v>
      </c>
      <c r="H296" t="s">
        <v>17</v>
      </c>
      <c r="I296" t="str">
        <f>HYPERLINK("https://launchpad.support.sap.com/#/notes/3300732")</f>
        <v>https://launchpad.support.sap.com/#/notes/3300732</v>
      </c>
    </row>
    <row r="297" spans="1:9" x14ac:dyDescent="0.25">
      <c r="A297" t="s">
        <v>428</v>
      </c>
      <c r="B297" t="s">
        <v>39</v>
      </c>
      <c r="C297">
        <v>3302573</v>
      </c>
      <c r="D297">
        <v>1</v>
      </c>
      <c r="E297">
        <v>1</v>
      </c>
      <c r="F297" t="s">
        <v>437</v>
      </c>
      <c r="G297" t="s">
        <v>30</v>
      </c>
      <c r="H297" t="s">
        <v>17</v>
      </c>
      <c r="I297" t="str">
        <f>HYPERLINK("https://launchpad.support.sap.com/#/notes/3302573")</f>
        <v>https://launchpad.support.sap.com/#/notes/3302573</v>
      </c>
    </row>
    <row r="298" spans="1:9" x14ac:dyDescent="0.25">
      <c r="A298" t="s">
        <v>428</v>
      </c>
      <c r="B298" t="s">
        <v>39</v>
      </c>
      <c r="C298">
        <v>3278940</v>
      </c>
      <c r="D298">
        <v>1</v>
      </c>
      <c r="E298">
        <v>1</v>
      </c>
      <c r="F298" t="s">
        <v>438</v>
      </c>
      <c r="G298" t="s">
        <v>25</v>
      </c>
      <c r="H298" t="s">
        <v>17</v>
      </c>
      <c r="I298" t="str">
        <f>HYPERLINK("https://launchpad.support.sap.com/#/notes/3278940")</f>
        <v>https://launchpad.support.sap.com/#/notes/3278940</v>
      </c>
    </row>
    <row r="299" spans="1:9" x14ac:dyDescent="0.25">
      <c r="A299" t="s">
        <v>439</v>
      </c>
      <c r="B299" t="s">
        <v>440</v>
      </c>
      <c r="C299">
        <v>3290758</v>
      </c>
      <c r="D299">
        <v>2</v>
      </c>
      <c r="E299">
        <v>2</v>
      </c>
      <c r="F299" t="s">
        <v>441</v>
      </c>
      <c r="G299" t="s">
        <v>25</v>
      </c>
      <c r="H299" t="s">
        <v>17</v>
      </c>
      <c r="I299" t="str">
        <f>HYPERLINK("https://launchpad.support.sap.com/#/notes/3290758")</f>
        <v>https://launchpad.support.sap.com/#/notes/3290758</v>
      </c>
    </row>
    <row r="300" spans="1:9" x14ac:dyDescent="0.25">
      <c r="A300" t="s">
        <v>439</v>
      </c>
      <c r="B300" t="s">
        <v>440</v>
      </c>
      <c r="C300">
        <v>3294112</v>
      </c>
      <c r="D300">
        <v>2</v>
      </c>
      <c r="E300">
        <v>2</v>
      </c>
      <c r="F300" t="s">
        <v>442</v>
      </c>
      <c r="G300" t="s">
        <v>25</v>
      </c>
      <c r="H300" t="s">
        <v>17</v>
      </c>
      <c r="I300" t="str">
        <f>HYPERLINK("https://launchpad.support.sap.com/#/notes/3294112")</f>
        <v>https://launchpad.support.sap.com/#/notes/3294112</v>
      </c>
    </row>
    <row r="301" spans="1:9" x14ac:dyDescent="0.25">
      <c r="A301" t="s">
        <v>443</v>
      </c>
      <c r="B301" t="s">
        <v>45</v>
      </c>
      <c r="C301">
        <v>3158568</v>
      </c>
      <c r="D301">
        <v>2</v>
      </c>
      <c r="E301">
        <v>2</v>
      </c>
      <c r="F301" t="s">
        <v>444</v>
      </c>
      <c r="G301" t="s">
        <v>12</v>
      </c>
      <c r="H301" t="s">
        <v>70</v>
      </c>
      <c r="I301" t="str">
        <f>HYPERLINK("https://launchpad.support.sap.com/#/notes/3158568")</f>
        <v>https://launchpad.support.sap.com/#/notes/3158568</v>
      </c>
    </row>
    <row r="302" spans="1:9" x14ac:dyDescent="0.25">
      <c r="A302" t="s">
        <v>443</v>
      </c>
      <c r="B302" t="s">
        <v>45</v>
      </c>
      <c r="C302">
        <v>3285226</v>
      </c>
      <c r="D302">
        <v>3</v>
      </c>
      <c r="E302">
        <v>3</v>
      </c>
      <c r="F302" t="s">
        <v>445</v>
      </c>
      <c r="G302" t="s">
        <v>12</v>
      </c>
      <c r="H302" t="s">
        <v>70</v>
      </c>
      <c r="I302" t="str">
        <f>HYPERLINK("https://launchpad.support.sap.com/#/notes/3285226")</f>
        <v>https://launchpad.support.sap.com/#/notes/3285226</v>
      </c>
    </row>
    <row r="303" spans="1:9" x14ac:dyDescent="0.25">
      <c r="A303" t="s">
        <v>443</v>
      </c>
      <c r="B303" t="s">
        <v>45</v>
      </c>
      <c r="C303">
        <v>3299239</v>
      </c>
      <c r="D303">
        <v>2</v>
      </c>
      <c r="E303">
        <v>2</v>
      </c>
      <c r="F303" t="s">
        <v>446</v>
      </c>
      <c r="G303" t="s">
        <v>12</v>
      </c>
      <c r="H303" t="s">
        <v>17</v>
      </c>
      <c r="I303" t="str">
        <f>HYPERLINK("https://launchpad.support.sap.com/#/notes/3299239")</f>
        <v>https://launchpad.support.sap.com/#/notes/3299239</v>
      </c>
    </row>
    <row r="304" spans="1:9" x14ac:dyDescent="0.25">
      <c r="A304" t="s">
        <v>443</v>
      </c>
      <c r="B304" t="s">
        <v>45</v>
      </c>
      <c r="C304">
        <v>3284117</v>
      </c>
      <c r="D304">
        <v>5</v>
      </c>
      <c r="E304">
        <v>5</v>
      </c>
      <c r="F304" t="s">
        <v>447</v>
      </c>
      <c r="G304" t="s">
        <v>12</v>
      </c>
      <c r="H304" t="s">
        <v>17</v>
      </c>
      <c r="I304" t="str">
        <f>HYPERLINK("https://launchpad.support.sap.com/#/notes/3284117")</f>
        <v>https://launchpad.support.sap.com/#/notes/3284117</v>
      </c>
    </row>
    <row r="305" spans="1:9" x14ac:dyDescent="0.25">
      <c r="A305" t="s">
        <v>443</v>
      </c>
      <c r="B305" t="s">
        <v>45</v>
      </c>
      <c r="C305">
        <v>3290667</v>
      </c>
      <c r="D305">
        <v>1</v>
      </c>
      <c r="E305">
        <v>1</v>
      </c>
      <c r="F305" t="s">
        <v>448</v>
      </c>
      <c r="G305" t="s">
        <v>12</v>
      </c>
      <c r="H305" t="s">
        <v>17</v>
      </c>
      <c r="I305" t="str">
        <f>HYPERLINK("https://launchpad.support.sap.com/#/notes/3290667")</f>
        <v>https://launchpad.support.sap.com/#/notes/3290667</v>
      </c>
    </row>
    <row r="306" spans="1:9" x14ac:dyDescent="0.25">
      <c r="A306" t="s">
        <v>443</v>
      </c>
      <c r="B306" t="s">
        <v>45</v>
      </c>
      <c r="C306">
        <v>3299738</v>
      </c>
      <c r="D306">
        <v>1</v>
      </c>
      <c r="E306">
        <v>1</v>
      </c>
      <c r="F306" t="s">
        <v>449</v>
      </c>
      <c r="G306" t="s">
        <v>12</v>
      </c>
      <c r="H306" t="s">
        <v>17</v>
      </c>
      <c r="I306" t="str">
        <f>HYPERLINK("https://launchpad.support.sap.com/#/notes/3299738")</f>
        <v>https://launchpad.support.sap.com/#/notes/3299738</v>
      </c>
    </row>
    <row r="307" spans="1:9" x14ac:dyDescent="0.25">
      <c r="A307" t="s">
        <v>443</v>
      </c>
      <c r="B307" t="s">
        <v>45</v>
      </c>
      <c r="C307">
        <v>3289224</v>
      </c>
      <c r="D307">
        <v>1</v>
      </c>
      <c r="E307">
        <v>1</v>
      </c>
      <c r="F307" t="s">
        <v>450</v>
      </c>
      <c r="G307" t="s">
        <v>12</v>
      </c>
      <c r="H307" t="s">
        <v>70</v>
      </c>
      <c r="I307" t="str">
        <f>HYPERLINK("https://launchpad.support.sap.com/#/notes/3289224")</f>
        <v>https://launchpad.support.sap.com/#/notes/3289224</v>
      </c>
    </row>
    <row r="308" spans="1:9" x14ac:dyDescent="0.25">
      <c r="A308" t="s">
        <v>443</v>
      </c>
      <c r="B308" t="s">
        <v>45</v>
      </c>
      <c r="C308">
        <v>3299763</v>
      </c>
      <c r="D308">
        <v>1</v>
      </c>
      <c r="E308">
        <v>1</v>
      </c>
      <c r="F308" t="s">
        <v>451</v>
      </c>
      <c r="G308" t="s">
        <v>12</v>
      </c>
      <c r="H308" t="s">
        <v>70</v>
      </c>
      <c r="I308" t="str">
        <f>HYPERLINK("https://launchpad.support.sap.com/#/notes/3299763")</f>
        <v>https://launchpad.support.sap.com/#/notes/3299763</v>
      </c>
    </row>
    <row r="309" spans="1:9" x14ac:dyDescent="0.25">
      <c r="A309" t="s">
        <v>443</v>
      </c>
      <c r="B309" t="s">
        <v>45</v>
      </c>
      <c r="C309">
        <v>3302962</v>
      </c>
      <c r="D309">
        <v>1</v>
      </c>
      <c r="E309">
        <v>1</v>
      </c>
      <c r="F309" t="s">
        <v>452</v>
      </c>
      <c r="G309" t="s">
        <v>12</v>
      </c>
      <c r="H309" t="s">
        <v>17</v>
      </c>
      <c r="I309" t="str">
        <f>HYPERLINK("https://launchpad.support.sap.com/#/notes/3302962")</f>
        <v>https://launchpad.support.sap.com/#/notes/3302962</v>
      </c>
    </row>
    <row r="310" spans="1:9" x14ac:dyDescent="0.25">
      <c r="A310" t="s">
        <v>443</v>
      </c>
      <c r="B310" t="s">
        <v>45</v>
      </c>
      <c r="C310">
        <v>3302361</v>
      </c>
      <c r="D310">
        <v>1</v>
      </c>
      <c r="E310">
        <v>1</v>
      </c>
      <c r="F310" t="s">
        <v>453</v>
      </c>
      <c r="G310" t="s">
        <v>12</v>
      </c>
      <c r="H310" t="s">
        <v>17</v>
      </c>
      <c r="I310" t="str">
        <f>HYPERLINK("https://launchpad.support.sap.com/#/notes/3302361")</f>
        <v>https://launchpad.support.sap.com/#/notes/3302361</v>
      </c>
    </row>
    <row r="311" spans="1:9" x14ac:dyDescent="0.25">
      <c r="A311" t="s">
        <v>454</v>
      </c>
      <c r="B311" t="s">
        <v>233</v>
      </c>
      <c r="C311">
        <v>3285854</v>
      </c>
      <c r="D311">
        <v>2</v>
      </c>
      <c r="E311">
        <v>2</v>
      </c>
      <c r="F311" t="s">
        <v>455</v>
      </c>
      <c r="G311" t="s">
        <v>12</v>
      </c>
      <c r="H311" t="s">
        <v>17</v>
      </c>
      <c r="I311" t="str">
        <f>HYPERLINK("https://launchpad.support.sap.com/#/notes/3285854")</f>
        <v>https://launchpad.support.sap.com/#/notes/3285854</v>
      </c>
    </row>
    <row r="312" spans="1:9" x14ac:dyDescent="0.25">
      <c r="A312" t="s">
        <v>456</v>
      </c>
      <c r="B312" t="s">
        <v>457</v>
      </c>
      <c r="C312">
        <v>3269512</v>
      </c>
      <c r="D312">
        <v>4</v>
      </c>
      <c r="E312">
        <v>4</v>
      </c>
      <c r="F312" t="s">
        <v>458</v>
      </c>
      <c r="G312" t="s">
        <v>25</v>
      </c>
      <c r="H312" t="s">
        <v>17</v>
      </c>
      <c r="I312" t="str">
        <f>HYPERLINK("https://launchpad.support.sap.com/#/notes/3269512")</f>
        <v>https://launchpad.support.sap.com/#/notes/3269512</v>
      </c>
    </row>
    <row r="313" spans="1:9" x14ac:dyDescent="0.25">
      <c r="A313" t="s">
        <v>456</v>
      </c>
      <c r="B313" t="s">
        <v>457</v>
      </c>
      <c r="C313">
        <v>3287118</v>
      </c>
      <c r="D313">
        <v>2</v>
      </c>
      <c r="E313">
        <v>2</v>
      </c>
      <c r="F313" t="s">
        <v>459</v>
      </c>
      <c r="G313" t="s">
        <v>12</v>
      </c>
      <c r="H313" t="s">
        <v>17</v>
      </c>
      <c r="I313" t="str">
        <f>HYPERLINK("https://launchpad.support.sap.com/#/notes/3287118")</f>
        <v>https://launchpad.support.sap.com/#/notes/3287118</v>
      </c>
    </row>
    <row r="314" spans="1:9" x14ac:dyDescent="0.25">
      <c r="A314" t="s">
        <v>456</v>
      </c>
      <c r="B314" t="s">
        <v>457</v>
      </c>
      <c r="C314">
        <v>3299177</v>
      </c>
      <c r="D314">
        <v>1</v>
      </c>
      <c r="E314">
        <v>1</v>
      </c>
      <c r="F314" t="s">
        <v>460</v>
      </c>
      <c r="G314" t="s">
        <v>30</v>
      </c>
      <c r="H314" t="s">
        <v>17</v>
      </c>
      <c r="I314" t="str">
        <f>HYPERLINK("https://launchpad.support.sap.com/#/notes/3299177")</f>
        <v>https://launchpad.support.sap.com/#/notes/3299177</v>
      </c>
    </row>
    <row r="315" spans="1:9" x14ac:dyDescent="0.25">
      <c r="A315" t="s">
        <v>456</v>
      </c>
      <c r="B315" t="s">
        <v>457</v>
      </c>
      <c r="C315">
        <v>3289675</v>
      </c>
      <c r="D315">
        <v>2</v>
      </c>
      <c r="E315">
        <v>2</v>
      </c>
      <c r="F315" t="s">
        <v>461</v>
      </c>
      <c r="G315" t="s">
        <v>12</v>
      </c>
      <c r="H315" t="s">
        <v>70</v>
      </c>
      <c r="I315" t="str">
        <f>HYPERLINK("https://launchpad.support.sap.com/#/notes/3289675")</f>
        <v>https://launchpad.support.sap.com/#/notes/3289675</v>
      </c>
    </row>
    <row r="316" spans="1:9" x14ac:dyDescent="0.25">
      <c r="A316" t="s">
        <v>456</v>
      </c>
      <c r="B316" t="s">
        <v>457</v>
      </c>
      <c r="C316">
        <v>3299778</v>
      </c>
      <c r="D316">
        <v>1</v>
      </c>
      <c r="E316">
        <v>1</v>
      </c>
      <c r="F316" t="s">
        <v>462</v>
      </c>
      <c r="G316" t="s">
        <v>25</v>
      </c>
      <c r="H316" t="s">
        <v>17</v>
      </c>
      <c r="I316" t="str">
        <f>HYPERLINK("https://launchpad.support.sap.com/#/notes/3299778")</f>
        <v>https://launchpad.support.sap.com/#/notes/3299778</v>
      </c>
    </row>
    <row r="317" spans="1:9" x14ac:dyDescent="0.25">
      <c r="A317" t="s">
        <v>456</v>
      </c>
      <c r="B317" t="s">
        <v>457</v>
      </c>
      <c r="C317">
        <v>3286795</v>
      </c>
      <c r="D317">
        <v>3</v>
      </c>
      <c r="E317">
        <v>3</v>
      </c>
      <c r="F317" t="s">
        <v>463</v>
      </c>
      <c r="G317" t="s">
        <v>30</v>
      </c>
      <c r="H317" t="s">
        <v>17</v>
      </c>
      <c r="I317" t="str">
        <f>HYPERLINK("https://launchpad.support.sap.com/#/notes/3286795")</f>
        <v>https://launchpad.support.sap.com/#/notes/3286795</v>
      </c>
    </row>
    <row r="318" spans="1:9" x14ac:dyDescent="0.25">
      <c r="A318" t="s">
        <v>456</v>
      </c>
      <c r="B318" t="s">
        <v>457</v>
      </c>
      <c r="C318">
        <v>3197661</v>
      </c>
      <c r="D318">
        <v>1</v>
      </c>
      <c r="E318">
        <v>1</v>
      </c>
      <c r="F318" t="s">
        <v>464</v>
      </c>
      <c r="G318" t="s">
        <v>12</v>
      </c>
      <c r="H318" t="s">
        <v>17</v>
      </c>
      <c r="I318" t="str">
        <f>HYPERLINK("https://launchpad.support.sap.com/#/notes/3197661")</f>
        <v>https://launchpad.support.sap.com/#/notes/3197661</v>
      </c>
    </row>
    <row r="319" spans="1:9" x14ac:dyDescent="0.25">
      <c r="A319" t="s">
        <v>465</v>
      </c>
      <c r="B319" t="s">
        <v>48</v>
      </c>
      <c r="C319">
        <v>3278820</v>
      </c>
      <c r="D319">
        <v>3</v>
      </c>
      <c r="E319">
        <v>3</v>
      </c>
      <c r="F319" t="s">
        <v>466</v>
      </c>
      <c r="G319" t="s">
        <v>25</v>
      </c>
      <c r="H319" t="s">
        <v>17</v>
      </c>
      <c r="I319" t="str">
        <f>HYPERLINK("https://launchpad.support.sap.com/#/notes/3278820")</f>
        <v>https://launchpad.support.sap.com/#/notes/3278820</v>
      </c>
    </row>
    <row r="320" spans="1:9" x14ac:dyDescent="0.25">
      <c r="A320" t="s">
        <v>465</v>
      </c>
      <c r="B320" t="s">
        <v>48</v>
      </c>
      <c r="C320">
        <v>3274267</v>
      </c>
      <c r="D320">
        <v>2</v>
      </c>
      <c r="E320">
        <v>2</v>
      </c>
      <c r="F320" t="s">
        <v>467</v>
      </c>
      <c r="G320" t="s">
        <v>25</v>
      </c>
      <c r="H320" t="s">
        <v>17</v>
      </c>
      <c r="I320" t="str">
        <f>HYPERLINK("https://launchpad.support.sap.com/#/notes/3274267")</f>
        <v>https://launchpad.support.sap.com/#/notes/3274267</v>
      </c>
    </row>
    <row r="321" spans="1:9" x14ac:dyDescent="0.25">
      <c r="A321" t="s">
        <v>465</v>
      </c>
      <c r="B321" t="s">
        <v>48</v>
      </c>
      <c r="C321">
        <v>3300163</v>
      </c>
      <c r="D321">
        <v>2</v>
      </c>
      <c r="E321">
        <v>2</v>
      </c>
      <c r="F321" t="s">
        <v>468</v>
      </c>
      <c r="G321" t="s">
        <v>12</v>
      </c>
      <c r="H321" t="s">
        <v>17</v>
      </c>
      <c r="I321" t="str">
        <f>HYPERLINK("https://launchpad.support.sap.com/#/notes/3300163")</f>
        <v>https://launchpad.support.sap.com/#/notes/3300163</v>
      </c>
    </row>
    <row r="322" spans="1:9" x14ac:dyDescent="0.25">
      <c r="A322" t="s">
        <v>469</v>
      </c>
      <c r="B322" t="s">
        <v>470</v>
      </c>
      <c r="C322">
        <v>3284335</v>
      </c>
      <c r="D322">
        <v>3</v>
      </c>
      <c r="E322">
        <v>3</v>
      </c>
      <c r="F322" t="s">
        <v>471</v>
      </c>
      <c r="G322" t="s">
        <v>25</v>
      </c>
      <c r="H322" t="s">
        <v>17</v>
      </c>
      <c r="I322" t="str">
        <f>HYPERLINK("https://launchpad.support.sap.com/#/notes/3284335")</f>
        <v>https://launchpad.support.sap.com/#/notes/3284335</v>
      </c>
    </row>
    <row r="323" spans="1:9" x14ac:dyDescent="0.25">
      <c r="A323" t="s">
        <v>472</v>
      </c>
      <c r="B323" t="s">
        <v>473</v>
      </c>
      <c r="C323">
        <v>3292087</v>
      </c>
      <c r="D323">
        <v>2</v>
      </c>
      <c r="E323">
        <v>2</v>
      </c>
      <c r="F323" t="s">
        <v>474</v>
      </c>
      <c r="G323" t="s">
        <v>25</v>
      </c>
      <c r="H323" t="s">
        <v>17</v>
      </c>
      <c r="I323" t="str">
        <f>HYPERLINK("https://launchpad.support.sap.com/#/notes/3292087")</f>
        <v>https://launchpad.support.sap.com/#/notes/3292087</v>
      </c>
    </row>
    <row r="324" spans="1:9" x14ac:dyDescent="0.25">
      <c r="A324" t="s">
        <v>472</v>
      </c>
      <c r="B324" t="s">
        <v>473</v>
      </c>
      <c r="C324">
        <v>3298028</v>
      </c>
      <c r="D324">
        <v>1</v>
      </c>
      <c r="E324">
        <v>1</v>
      </c>
      <c r="F324" t="s">
        <v>475</v>
      </c>
      <c r="G324" t="s">
        <v>30</v>
      </c>
      <c r="H324" t="s">
        <v>17</v>
      </c>
      <c r="I324" t="str">
        <f>HYPERLINK("https://launchpad.support.sap.com/#/notes/3298028")</f>
        <v>https://launchpad.support.sap.com/#/notes/3298028</v>
      </c>
    </row>
    <row r="325" spans="1:9" x14ac:dyDescent="0.25">
      <c r="A325" t="s">
        <v>472</v>
      </c>
      <c r="B325" t="s">
        <v>473</v>
      </c>
      <c r="C325">
        <v>3298480</v>
      </c>
      <c r="D325">
        <v>1</v>
      </c>
      <c r="E325">
        <v>1</v>
      </c>
      <c r="F325" t="s">
        <v>476</v>
      </c>
      <c r="G325" t="s">
        <v>30</v>
      </c>
      <c r="H325" t="s">
        <v>17</v>
      </c>
      <c r="I325" t="str">
        <f>HYPERLINK("https://launchpad.support.sap.com/#/notes/3298480")</f>
        <v>https://launchpad.support.sap.com/#/notes/3298480</v>
      </c>
    </row>
    <row r="326" spans="1:9" x14ac:dyDescent="0.25">
      <c r="A326" t="s">
        <v>472</v>
      </c>
      <c r="B326" t="s">
        <v>473</v>
      </c>
      <c r="C326">
        <v>3293660</v>
      </c>
      <c r="D326">
        <v>2</v>
      </c>
      <c r="E326">
        <v>2</v>
      </c>
      <c r="F326" t="s">
        <v>477</v>
      </c>
      <c r="G326" t="s">
        <v>25</v>
      </c>
      <c r="H326" t="s">
        <v>70</v>
      </c>
      <c r="I326" t="str">
        <f>HYPERLINK("https://launchpad.support.sap.com/#/notes/3293660")</f>
        <v>https://launchpad.support.sap.com/#/notes/3293660</v>
      </c>
    </row>
    <row r="327" spans="1:9" x14ac:dyDescent="0.25">
      <c r="A327" t="s">
        <v>478</v>
      </c>
      <c r="B327" t="s">
        <v>227</v>
      </c>
      <c r="C327">
        <v>3285406</v>
      </c>
      <c r="D327">
        <v>2</v>
      </c>
      <c r="E327">
        <v>2</v>
      </c>
      <c r="F327" t="s">
        <v>479</v>
      </c>
      <c r="G327" t="s">
        <v>25</v>
      </c>
      <c r="H327" t="s">
        <v>17</v>
      </c>
      <c r="I327" t="str">
        <f>HYPERLINK("https://launchpad.support.sap.com/#/notes/3285406")</f>
        <v>https://launchpad.support.sap.com/#/notes/3285406</v>
      </c>
    </row>
    <row r="328" spans="1:9" x14ac:dyDescent="0.25">
      <c r="A328" t="s">
        <v>480</v>
      </c>
      <c r="B328" t="s">
        <v>481</v>
      </c>
      <c r="C328">
        <v>3281665</v>
      </c>
      <c r="D328">
        <v>3</v>
      </c>
      <c r="E328">
        <v>3</v>
      </c>
      <c r="F328" t="s">
        <v>482</v>
      </c>
      <c r="G328" t="s">
        <v>25</v>
      </c>
      <c r="H328" t="s">
        <v>17</v>
      </c>
      <c r="I328" t="str">
        <f>HYPERLINK("https://launchpad.support.sap.com/#/notes/3281665")</f>
        <v>https://launchpad.support.sap.com/#/notes/3281665</v>
      </c>
    </row>
    <row r="329" spans="1:9" x14ac:dyDescent="0.25">
      <c r="A329" t="s">
        <v>480</v>
      </c>
      <c r="B329" t="s">
        <v>481</v>
      </c>
      <c r="C329">
        <v>3300983</v>
      </c>
      <c r="D329">
        <v>1</v>
      </c>
      <c r="E329">
        <v>1</v>
      </c>
      <c r="F329" t="s">
        <v>483</v>
      </c>
      <c r="G329" t="s">
        <v>12</v>
      </c>
      <c r="H329" t="s">
        <v>17</v>
      </c>
      <c r="I329" t="str">
        <f>HYPERLINK("https://launchpad.support.sap.com/#/notes/3300983")</f>
        <v>https://launchpad.support.sap.com/#/notes/3300983</v>
      </c>
    </row>
    <row r="330" spans="1:9" x14ac:dyDescent="0.25">
      <c r="A330" t="s">
        <v>480</v>
      </c>
      <c r="B330" t="s">
        <v>481</v>
      </c>
      <c r="C330">
        <v>3285436</v>
      </c>
      <c r="D330">
        <v>2</v>
      </c>
      <c r="E330">
        <v>2</v>
      </c>
      <c r="F330" t="s">
        <v>484</v>
      </c>
      <c r="G330" t="s">
        <v>25</v>
      </c>
      <c r="H330" t="s">
        <v>17</v>
      </c>
      <c r="I330" t="str">
        <f>HYPERLINK("https://launchpad.support.sap.com/#/notes/3285436")</f>
        <v>https://launchpad.support.sap.com/#/notes/3285436</v>
      </c>
    </row>
    <row r="331" spans="1:9" x14ac:dyDescent="0.25">
      <c r="A331" t="s">
        <v>480</v>
      </c>
      <c r="B331" t="s">
        <v>481</v>
      </c>
      <c r="C331">
        <v>3295123</v>
      </c>
      <c r="D331">
        <v>1</v>
      </c>
      <c r="E331">
        <v>1</v>
      </c>
      <c r="F331" t="s">
        <v>485</v>
      </c>
      <c r="G331" t="s">
        <v>30</v>
      </c>
      <c r="H331" t="s">
        <v>17</v>
      </c>
      <c r="I331" t="str">
        <f>HYPERLINK("https://launchpad.support.sap.com/#/notes/3295123")</f>
        <v>https://launchpad.support.sap.com/#/notes/3295123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71"/>
  <sheetViews>
    <sheetView tabSelected="1" workbookViewId="0">
      <pane ySplit="1" topLeftCell="A2" activePane="bottomLeft" state="frozen"/>
      <selection pane="bottomLeft" activeCell="C10" sqref="C10"/>
    </sheetView>
  </sheetViews>
  <sheetFormatPr baseColWidth="10" defaultRowHeight="15" x14ac:dyDescent="0.25"/>
  <cols>
    <col min="1" max="1" width="28.28515625" customWidth="1"/>
    <col min="2" max="2" width="32.5703125" customWidth="1"/>
    <col min="4" max="4" width="145" customWidth="1"/>
    <col min="5" max="5" width="31.85546875" customWidth="1"/>
    <col min="6" max="6" width="48.42578125" customWidth="1"/>
  </cols>
  <sheetData>
    <row r="1" spans="1:6" s="1" customFormat="1" x14ac:dyDescent="0.25">
      <c r="A1" s="1" t="s">
        <v>0</v>
      </c>
      <c r="B1" s="1" t="s">
        <v>1</v>
      </c>
      <c r="C1" s="1" t="s">
        <v>2</v>
      </c>
      <c r="D1" s="1" t="s">
        <v>5</v>
      </c>
      <c r="E1" s="1" t="s">
        <v>489</v>
      </c>
      <c r="F1" s="1" t="s">
        <v>8</v>
      </c>
    </row>
    <row r="2" spans="1:6" x14ac:dyDescent="0.25">
      <c r="A2" t="s">
        <v>18</v>
      </c>
      <c r="B2" t="s">
        <v>486</v>
      </c>
      <c r="C2">
        <v>3293720</v>
      </c>
      <c r="D2" t="s">
        <v>509</v>
      </c>
      <c r="E2" t="s">
        <v>490</v>
      </c>
      <c r="F2" t="str">
        <f>HYPERLINK("https://launchpad.support.sap.com/#/notes/3293720")</f>
        <v>https://launchpad.support.sap.com/#/notes/3293720</v>
      </c>
    </row>
    <row r="3" spans="1:6" x14ac:dyDescent="0.25">
      <c r="A3" t="s">
        <v>18</v>
      </c>
      <c r="B3" t="s">
        <v>486</v>
      </c>
      <c r="C3">
        <v>3170741</v>
      </c>
      <c r="D3" t="s">
        <v>491</v>
      </c>
      <c r="E3" t="s">
        <v>490</v>
      </c>
      <c r="F3" t="str">
        <f>HYPERLINK("https://launchpad.support.sap.com/#/notes/3170741")</f>
        <v>https://launchpad.support.sap.com/#/notes/3170741</v>
      </c>
    </row>
    <row r="4" spans="1:6" x14ac:dyDescent="0.25">
      <c r="A4" t="s">
        <v>136</v>
      </c>
      <c r="B4" t="s">
        <v>536</v>
      </c>
      <c r="C4">
        <v>3294850</v>
      </c>
      <c r="D4" t="s">
        <v>137</v>
      </c>
      <c r="E4" t="s">
        <v>490</v>
      </c>
      <c r="F4" t="str">
        <f>HYPERLINK("https://launchpad.support.sap.com/#/notes/3294850")</f>
        <v>https://launchpad.support.sap.com/#/notes/3294850</v>
      </c>
    </row>
    <row r="5" spans="1:6" x14ac:dyDescent="0.25">
      <c r="A5" t="s">
        <v>138</v>
      </c>
      <c r="B5" t="s">
        <v>510</v>
      </c>
      <c r="C5">
        <v>3281361</v>
      </c>
      <c r="D5" t="s">
        <v>140</v>
      </c>
      <c r="E5" t="s">
        <v>490</v>
      </c>
      <c r="F5" t="str">
        <f>HYPERLINK("https://launchpad.support.sap.com/#/notes/3281361")</f>
        <v>https://launchpad.support.sap.com/#/notes/3281361</v>
      </c>
    </row>
    <row r="6" spans="1:6" x14ac:dyDescent="0.25">
      <c r="A6" t="s">
        <v>138</v>
      </c>
      <c r="B6" t="s">
        <v>510</v>
      </c>
      <c r="C6">
        <v>3300414</v>
      </c>
      <c r="D6" t="s">
        <v>492</v>
      </c>
      <c r="E6" t="s">
        <v>490</v>
      </c>
      <c r="F6" t="str">
        <f>HYPERLINK("https://launchpad.support.sap.com/#/notes/3300414")</f>
        <v>https://launchpad.support.sap.com/#/notes/3300414</v>
      </c>
    </row>
    <row r="7" spans="1:6" x14ac:dyDescent="0.25">
      <c r="A7" t="s">
        <v>138</v>
      </c>
      <c r="B7" t="s">
        <v>510</v>
      </c>
      <c r="C7">
        <v>3295959</v>
      </c>
      <c r="D7" t="s">
        <v>142</v>
      </c>
      <c r="E7" t="s">
        <v>490</v>
      </c>
      <c r="F7" t="str">
        <f>HYPERLINK("https://launchpad.support.sap.com/#/notes/3295959")</f>
        <v>https://launchpad.support.sap.com/#/notes/3295959</v>
      </c>
    </row>
    <row r="8" spans="1:6" x14ac:dyDescent="0.25">
      <c r="A8" t="s">
        <v>138</v>
      </c>
      <c r="B8" t="s">
        <v>510</v>
      </c>
      <c r="C8">
        <v>3287232</v>
      </c>
      <c r="D8" t="s">
        <v>143</v>
      </c>
      <c r="E8" t="s">
        <v>490</v>
      </c>
      <c r="F8" t="str">
        <f>HYPERLINK("https://launchpad.support.sap.com/#/notes/3287232")</f>
        <v>https://launchpad.support.sap.com/#/notes/3287232</v>
      </c>
    </row>
    <row r="9" spans="1:6" x14ac:dyDescent="0.25">
      <c r="A9" t="s">
        <v>138</v>
      </c>
      <c r="B9" t="s">
        <v>510</v>
      </c>
      <c r="C9">
        <v>3294964</v>
      </c>
      <c r="D9" t="s">
        <v>144</v>
      </c>
      <c r="E9" t="s">
        <v>490</v>
      </c>
      <c r="F9" t="str">
        <f>HYPERLINK("https://launchpad.support.sap.com/#/notes/3294964")</f>
        <v>https://launchpad.support.sap.com/#/notes/3294964</v>
      </c>
    </row>
    <row r="10" spans="1:6" x14ac:dyDescent="0.25">
      <c r="A10" t="s">
        <v>145</v>
      </c>
      <c r="B10" t="s">
        <v>511</v>
      </c>
      <c r="C10">
        <v>3295888</v>
      </c>
      <c r="D10" t="s">
        <v>147</v>
      </c>
      <c r="E10" t="s">
        <v>490</v>
      </c>
      <c r="F10" t="str">
        <f>HYPERLINK("https://launchpad.support.sap.com/#/notes/3295888")</f>
        <v>https://launchpad.support.sap.com/#/notes/3295888</v>
      </c>
    </row>
    <row r="11" spans="1:6" x14ac:dyDescent="0.25">
      <c r="A11" s="3" t="s">
        <v>148</v>
      </c>
      <c r="B11" s="3" t="s">
        <v>488</v>
      </c>
      <c r="C11" s="3">
        <v>3268718</v>
      </c>
      <c r="D11" s="3" t="s">
        <v>512</v>
      </c>
      <c r="E11" s="3" t="s">
        <v>493</v>
      </c>
      <c r="F11" t="str">
        <f>HYPERLINK("https://launchpad.support.sap.com/#/notes/3268718")</f>
        <v>https://launchpad.support.sap.com/#/notes/3268718</v>
      </c>
    </row>
    <row r="12" spans="1:6" x14ac:dyDescent="0.25">
      <c r="A12" s="2" t="s">
        <v>148</v>
      </c>
      <c r="B12" s="2" t="s">
        <v>488</v>
      </c>
      <c r="C12" s="2">
        <v>3291175</v>
      </c>
      <c r="D12" s="2" t="s">
        <v>494</v>
      </c>
      <c r="E12" s="2" t="s">
        <v>495</v>
      </c>
      <c r="F12" t="str">
        <f>HYPERLINK("https://launchpad.support.sap.com/#/notes/3291175")</f>
        <v>https://launchpad.support.sap.com/#/notes/3291175</v>
      </c>
    </row>
    <row r="13" spans="1:6" x14ac:dyDescent="0.25">
      <c r="A13" t="s">
        <v>148</v>
      </c>
      <c r="B13" t="s">
        <v>488</v>
      </c>
      <c r="C13">
        <v>3292584</v>
      </c>
      <c r="D13" t="s">
        <v>152</v>
      </c>
      <c r="E13" t="s">
        <v>490</v>
      </c>
      <c r="F13" t="str">
        <f>HYPERLINK("https://launchpad.support.sap.com/#/notes/3292584")</f>
        <v>https://launchpad.support.sap.com/#/notes/3292584</v>
      </c>
    </row>
    <row r="14" spans="1:6" x14ac:dyDescent="0.25">
      <c r="A14" s="3" t="s">
        <v>158</v>
      </c>
      <c r="B14" s="3" t="s">
        <v>496</v>
      </c>
      <c r="C14" s="3">
        <v>3286479</v>
      </c>
      <c r="D14" s="3" t="s">
        <v>513</v>
      </c>
      <c r="E14" s="3" t="s">
        <v>493</v>
      </c>
      <c r="F14" t="str">
        <f>HYPERLINK("https://launchpad.support.sap.com/#/notes/3286479")</f>
        <v>https://launchpad.support.sap.com/#/notes/3286479</v>
      </c>
    </row>
    <row r="15" spans="1:6" x14ac:dyDescent="0.25">
      <c r="A15" t="s">
        <v>161</v>
      </c>
      <c r="B15" t="s">
        <v>162</v>
      </c>
      <c r="C15">
        <v>3291895</v>
      </c>
      <c r="D15" t="s">
        <v>163</v>
      </c>
      <c r="E15" t="s">
        <v>490</v>
      </c>
      <c r="F15" t="str">
        <f>HYPERLINK("https://launchpad.support.sap.com/#/notes/3291895")</f>
        <v>https://launchpad.support.sap.com/#/notes/3291895</v>
      </c>
    </row>
    <row r="16" spans="1:6" x14ac:dyDescent="0.25">
      <c r="A16" t="s">
        <v>161</v>
      </c>
      <c r="B16" t="s">
        <v>162</v>
      </c>
      <c r="C16">
        <v>3288801</v>
      </c>
      <c r="D16" t="s">
        <v>164</v>
      </c>
      <c r="E16" t="s">
        <v>490</v>
      </c>
      <c r="F16" t="str">
        <f>HYPERLINK("https://launchpad.support.sap.com/#/notes/3288801")</f>
        <v>https://launchpad.support.sap.com/#/notes/3288801</v>
      </c>
    </row>
    <row r="17" spans="1:6" x14ac:dyDescent="0.25">
      <c r="A17" t="s">
        <v>161</v>
      </c>
      <c r="B17" t="s">
        <v>162</v>
      </c>
      <c r="C17">
        <v>3295212</v>
      </c>
      <c r="D17" t="s">
        <v>514</v>
      </c>
      <c r="E17" t="s">
        <v>490</v>
      </c>
      <c r="F17" t="str">
        <f>HYPERLINK("https://launchpad.support.sap.com/#/notes/3295212")</f>
        <v>https://launchpad.support.sap.com/#/notes/3295212</v>
      </c>
    </row>
    <row r="18" spans="1:6" x14ac:dyDescent="0.25">
      <c r="A18" t="s">
        <v>166</v>
      </c>
      <c r="B18" t="s">
        <v>504</v>
      </c>
      <c r="C18">
        <v>3290760</v>
      </c>
      <c r="D18" t="s">
        <v>168</v>
      </c>
      <c r="E18" t="s">
        <v>490</v>
      </c>
      <c r="F18" t="str">
        <f>HYPERLINK("https://launchpad.support.sap.com/#/notes/3290760")</f>
        <v>https://launchpad.support.sap.com/#/notes/3290760</v>
      </c>
    </row>
    <row r="19" spans="1:6" x14ac:dyDescent="0.25">
      <c r="A19" t="s">
        <v>166</v>
      </c>
      <c r="B19" t="s">
        <v>504</v>
      </c>
      <c r="C19">
        <v>3295845</v>
      </c>
      <c r="D19" t="s">
        <v>515</v>
      </c>
      <c r="E19" t="s">
        <v>490</v>
      </c>
      <c r="F19" t="str">
        <f>HYPERLINK("https://launchpad.support.sap.com/#/notes/3295845")</f>
        <v>https://launchpad.support.sap.com/#/notes/3295845</v>
      </c>
    </row>
    <row r="20" spans="1:6" x14ac:dyDescent="0.25">
      <c r="A20" s="3" t="s">
        <v>170</v>
      </c>
      <c r="B20" s="3" t="s">
        <v>171</v>
      </c>
      <c r="C20" s="3">
        <v>3297702</v>
      </c>
      <c r="D20" s="3" t="s">
        <v>516</v>
      </c>
      <c r="E20" s="3" t="s">
        <v>493</v>
      </c>
      <c r="F20" t="str">
        <f>HYPERLINK("https://launchpad.support.sap.com/#/notes/3297702")</f>
        <v>https://launchpad.support.sap.com/#/notes/3297702</v>
      </c>
    </row>
    <row r="21" spans="1:6" x14ac:dyDescent="0.25">
      <c r="A21" s="3" t="s">
        <v>170</v>
      </c>
      <c r="B21" s="3" t="s">
        <v>171</v>
      </c>
      <c r="C21" s="3">
        <v>3301691</v>
      </c>
      <c r="D21" s="3" t="s">
        <v>173</v>
      </c>
      <c r="E21" s="3" t="s">
        <v>493</v>
      </c>
      <c r="F21" t="str">
        <f>HYPERLINK("https://launchpad.support.sap.com/#/notes/3301691")</f>
        <v>https://launchpad.support.sap.com/#/notes/3301691</v>
      </c>
    </row>
    <row r="22" spans="1:6" x14ac:dyDescent="0.25">
      <c r="A22" s="3" t="s">
        <v>170</v>
      </c>
      <c r="B22" s="3" t="s">
        <v>171</v>
      </c>
      <c r="C22" s="3">
        <v>3272845</v>
      </c>
      <c r="D22" s="3" t="s">
        <v>517</v>
      </c>
      <c r="E22" s="3" t="s">
        <v>493</v>
      </c>
      <c r="F22" t="str">
        <f>HYPERLINK("https://launchpad.support.sap.com/#/notes/3272845")</f>
        <v>https://launchpad.support.sap.com/#/notes/3272845</v>
      </c>
    </row>
    <row r="23" spans="1:6" x14ac:dyDescent="0.25">
      <c r="A23" t="s">
        <v>175</v>
      </c>
      <c r="B23" s="4" t="s">
        <v>176</v>
      </c>
      <c r="C23" s="4">
        <v>3294403</v>
      </c>
      <c r="D23" s="4" t="s">
        <v>505</v>
      </c>
      <c r="E23" t="s">
        <v>490</v>
      </c>
      <c r="F23" t="str">
        <f>HYPERLINK("https://launchpad.support.sap.com/#/notes/3294403")</f>
        <v>https://launchpad.support.sap.com/#/notes/3294403</v>
      </c>
    </row>
    <row r="24" spans="1:6" x14ac:dyDescent="0.25">
      <c r="A24" t="s">
        <v>175</v>
      </c>
      <c r="B24" s="4" t="s">
        <v>176</v>
      </c>
      <c r="C24" s="4">
        <v>3296898</v>
      </c>
      <c r="D24" s="4" t="s">
        <v>178</v>
      </c>
      <c r="E24" t="s">
        <v>490</v>
      </c>
      <c r="F24" t="str">
        <f>HYPERLINK("https://launchpad.support.sap.com/#/notes/3296898")</f>
        <v>https://launchpad.support.sap.com/#/notes/3296898</v>
      </c>
    </row>
    <row r="25" spans="1:6" x14ac:dyDescent="0.25">
      <c r="A25" t="s">
        <v>175</v>
      </c>
      <c r="B25" s="4" t="s">
        <v>176</v>
      </c>
      <c r="C25" s="4">
        <v>3300443</v>
      </c>
      <c r="D25" s="4" t="s">
        <v>518</v>
      </c>
      <c r="E25" t="s">
        <v>490</v>
      </c>
      <c r="F25" t="str">
        <f>HYPERLINK("https://launchpad.support.sap.com/#/notes/3300443")</f>
        <v>https://launchpad.support.sap.com/#/notes/3300443</v>
      </c>
    </row>
    <row r="26" spans="1:6" x14ac:dyDescent="0.25">
      <c r="A26" t="s">
        <v>175</v>
      </c>
      <c r="B26" s="4" t="s">
        <v>176</v>
      </c>
      <c r="C26" s="4">
        <v>3298836</v>
      </c>
      <c r="D26" s="4" t="s">
        <v>180</v>
      </c>
      <c r="E26" t="s">
        <v>490</v>
      </c>
      <c r="F26" t="str">
        <f>HYPERLINK("https://launchpad.support.sap.com/#/notes/3298836")</f>
        <v>https://launchpad.support.sap.com/#/notes/3298836</v>
      </c>
    </row>
    <row r="27" spans="1:6" x14ac:dyDescent="0.25">
      <c r="A27" t="s">
        <v>175</v>
      </c>
      <c r="B27" s="4" t="s">
        <v>176</v>
      </c>
      <c r="C27" s="4">
        <v>3299876</v>
      </c>
      <c r="D27" s="4" t="s">
        <v>181</v>
      </c>
      <c r="E27" t="s">
        <v>490</v>
      </c>
      <c r="F27" t="str">
        <f>HYPERLINK("https://launchpad.support.sap.com/#/notes/3299876")</f>
        <v>https://launchpad.support.sap.com/#/notes/3299876</v>
      </c>
    </row>
    <row r="28" spans="1:6" x14ac:dyDescent="0.25">
      <c r="A28" t="s">
        <v>175</v>
      </c>
      <c r="B28" s="4" t="s">
        <v>176</v>
      </c>
      <c r="C28" s="4">
        <v>3298357</v>
      </c>
      <c r="D28" s="4" t="s">
        <v>182</v>
      </c>
      <c r="E28" t="s">
        <v>490</v>
      </c>
      <c r="F28" t="str">
        <f>HYPERLINK("https://launchpad.support.sap.com/#/notes/3298357")</f>
        <v>https://launchpad.support.sap.com/#/notes/3298357</v>
      </c>
    </row>
    <row r="29" spans="1:6" x14ac:dyDescent="0.25">
      <c r="A29" t="s">
        <v>175</v>
      </c>
      <c r="B29" s="4" t="s">
        <v>176</v>
      </c>
      <c r="C29" s="4">
        <v>3286000</v>
      </c>
      <c r="D29" s="4" t="s">
        <v>519</v>
      </c>
      <c r="E29" t="s">
        <v>490</v>
      </c>
      <c r="F29" t="str">
        <f>HYPERLINK("https://launchpad.support.sap.com/#/notes/3286000")</f>
        <v>https://launchpad.support.sap.com/#/notes/3286000</v>
      </c>
    </row>
    <row r="30" spans="1:6" x14ac:dyDescent="0.25">
      <c r="A30" t="s">
        <v>184</v>
      </c>
      <c r="B30" t="s">
        <v>185</v>
      </c>
      <c r="C30">
        <v>3297493</v>
      </c>
      <c r="D30" t="s">
        <v>186</v>
      </c>
      <c r="E30" t="s">
        <v>490</v>
      </c>
      <c r="F30" t="str">
        <f>HYPERLINK("https://launchpad.support.sap.com/#/notes/3297493")</f>
        <v>https://launchpad.support.sap.com/#/notes/3297493</v>
      </c>
    </row>
    <row r="31" spans="1:6" x14ac:dyDescent="0.25">
      <c r="A31" t="s">
        <v>184</v>
      </c>
      <c r="B31" t="s">
        <v>185</v>
      </c>
      <c r="C31">
        <v>3287787</v>
      </c>
      <c r="D31" t="s">
        <v>187</v>
      </c>
      <c r="E31" t="s">
        <v>490</v>
      </c>
      <c r="F31" t="str">
        <f>HYPERLINK("https://launchpad.support.sap.com/#/notes/3287787")</f>
        <v>https://launchpad.support.sap.com/#/notes/3287787</v>
      </c>
    </row>
    <row r="32" spans="1:6" x14ac:dyDescent="0.25">
      <c r="A32" s="3" t="s">
        <v>188</v>
      </c>
      <c r="B32" s="3" t="s">
        <v>189</v>
      </c>
      <c r="C32" s="3">
        <v>3299496</v>
      </c>
      <c r="D32" s="3" t="s">
        <v>506</v>
      </c>
      <c r="E32" s="3" t="s">
        <v>493</v>
      </c>
      <c r="F32" t="str">
        <f>HYPERLINK("https://launchpad.support.sap.com/#/notes/3299496")</f>
        <v>https://launchpad.support.sap.com/#/notes/3299496</v>
      </c>
    </row>
    <row r="33" spans="1:6" x14ac:dyDescent="0.25">
      <c r="A33" t="s">
        <v>191</v>
      </c>
      <c r="B33" t="s">
        <v>192</v>
      </c>
      <c r="C33">
        <v>3290397</v>
      </c>
      <c r="D33" t="s">
        <v>520</v>
      </c>
      <c r="E33" t="s">
        <v>490</v>
      </c>
      <c r="F33" t="str">
        <f>HYPERLINK("https://launchpad.support.sap.com/#/notes/3290397")</f>
        <v>https://launchpad.support.sap.com/#/notes/3290397</v>
      </c>
    </row>
    <row r="34" spans="1:6" x14ac:dyDescent="0.25">
      <c r="A34" t="s">
        <v>191</v>
      </c>
      <c r="B34" t="s">
        <v>192</v>
      </c>
      <c r="C34">
        <v>3278331</v>
      </c>
      <c r="D34" t="s">
        <v>521</v>
      </c>
      <c r="E34" t="s">
        <v>490</v>
      </c>
      <c r="F34" t="str">
        <f>HYPERLINK("https://launchpad.support.sap.com/#/notes/3278331")</f>
        <v>https://launchpad.support.sap.com/#/notes/3278331</v>
      </c>
    </row>
    <row r="35" spans="1:6" x14ac:dyDescent="0.25">
      <c r="A35" t="s">
        <v>191</v>
      </c>
      <c r="B35" t="s">
        <v>192</v>
      </c>
      <c r="C35">
        <v>3288345</v>
      </c>
      <c r="D35" t="s">
        <v>507</v>
      </c>
      <c r="E35" t="s">
        <v>490</v>
      </c>
      <c r="F35" t="str">
        <f>HYPERLINK("https://launchpad.support.sap.com/#/notes/3288345")</f>
        <v>https://launchpad.support.sap.com/#/notes/3288345</v>
      </c>
    </row>
    <row r="36" spans="1:6" x14ac:dyDescent="0.25">
      <c r="A36" t="s">
        <v>191</v>
      </c>
      <c r="B36" t="s">
        <v>192</v>
      </c>
      <c r="C36">
        <v>3284837</v>
      </c>
      <c r="D36" t="s">
        <v>196</v>
      </c>
      <c r="E36" t="s">
        <v>490</v>
      </c>
      <c r="F36" t="str">
        <f>HYPERLINK("https://launchpad.support.sap.com/#/notes/3284837")</f>
        <v>https://launchpad.support.sap.com/#/notes/3284837</v>
      </c>
    </row>
    <row r="37" spans="1:6" x14ac:dyDescent="0.25">
      <c r="A37" s="3" t="s">
        <v>191</v>
      </c>
      <c r="B37" s="3" t="s">
        <v>192</v>
      </c>
      <c r="C37" s="3">
        <v>3156903</v>
      </c>
      <c r="D37" s="3" t="s">
        <v>529</v>
      </c>
      <c r="E37" s="3" t="s">
        <v>493</v>
      </c>
      <c r="F37" t="str">
        <f>HYPERLINK("https://launchpad.support.sap.com/#/notes/3156903")</f>
        <v>https://launchpad.support.sap.com/#/notes/3156903</v>
      </c>
    </row>
    <row r="38" spans="1:6" x14ac:dyDescent="0.25">
      <c r="A38" t="s">
        <v>191</v>
      </c>
      <c r="B38" t="s">
        <v>192</v>
      </c>
      <c r="C38">
        <v>3298545</v>
      </c>
      <c r="D38" t="s">
        <v>497</v>
      </c>
      <c r="E38" t="s">
        <v>490</v>
      </c>
      <c r="F38" t="str">
        <f>HYPERLINK("https://launchpad.support.sap.com/#/notes/3298545")</f>
        <v>https://launchpad.support.sap.com/#/notes/3298545</v>
      </c>
    </row>
    <row r="39" spans="1:6" x14ac:dyDescent="0.25">
      <c r="A39" t="s">
        <v>191</v>
      </c>
      <c r="B39" t="s">
        <v>192</v>
      </c>
      <c r="C39">
        <v>3299859</v>
      </c>
      <c r="D39" t="s">
        <v>498</v>
      </c>
      <c r="E39" t="s">
        <v>490</v>
      </c>
      <c r="F39" t="str">
        <f>HYPERLINK("https://launchpad.support.sap.com/#/notes/3299859")</f>
        <v>https://launchpad.support.sap.com/#/notes/3299859</v>
      </c>
    </row>
    <row r="40" spans="1:6" x14ac:dyDescent="0.25">
      <c r="A40" s="2" t="s">
        <v>200</v>
      </c>
      <c r="B40" s="2" t="s">
        <v>201</v>
      </c>
      <c r="C40" s="2">
        <v>3293508</v>
      </c>
      <c r="D40" s="2" t="s">
        <v>202</v>
      </c>
      <c r="E40" s="2" t="s">
        <v>495</v>
      </c>
      <c r="F40" t="str">
        <f>HYPERLINK("https://launchpad.support.sap.com/#/notes/3293508")</f>
        <v>https://launchpad.support.sap.com/#/notes/3293508</v>
      </c>
    </row>
    <row r="41" spans="1:6" x14ac:dyDescent="0.25">
      <c r="A41" t="s">
        <v>200</v>
      </c>
      <c r="B41" t="s">
        <v>201</v>
      </c>
      <c r="C41">
        <v>3284784</v>
      </c>
      <c r="D41" t="s">
        <v>203</v>
      </c>
      <c r="E41" t="s">
        <v>490</v>
      </c>
      <c r="F41" t="str">
        <f>HYPERLINK("https://launchpad.support.sap.com/#/notes/3284784")</f>
        <v>https://launchpad.support.sap.com/#/notes/3284784</v>
      </c>
    </row>
    <row r="42" spans="1:6" x14ac:dyDescent="0.25">
      <c r="A42" t="s">
        <v>200</v>
      </c>
      <c r="B42" t="s">
        <v>201</v>
      </c>
      <c r="C42">
        <v>3294689</v>
      </c>
      <c r="D42" t="s">
        <v>522</v>
      </c>
      <c r="E42" t="s">
        <v>490</v>
      </c>
      <c r="F42" t="str">
        <f>HYPERLINK("https://launchpad.support.sap.com/#/notes/3294689")</f>
        <v>https://launchpad.support.sap.com/#/notes/3294689</v>
      </c>
    </row>
    <row r="43" spans="1:6" x14ac:dyDescent="0.25">
      <c r="A43" t="s">
        <v>205</v>
      </c>
      <c r="B43" t="s">
        <v>206</v>
      </c>
      <c r="C43">
        <v>3294856</v>
      </c>
      <c r="D43" t="s">
        <v>207</v>
      </c>
      <c r="E43" t="s">
        <v>490</v>
      </c>
      <c r="F43" t="str">
        <f>HYPERLINK("https://launchpad.support.sap.com/#/notes/3294856")</f>
        <v>https://launchpad.support.sap.com/#/notes/3294856</v>
      </c>
    </row>
    <row r="44" spans="1:6" x14ac:dyDescent="0.25">
      <c r="A44" s="3" t="s">
        <v>208</v>
      </c>
      <c r="B44" s="3" t="s">
        <v>499</v>
      </c>
      <c r="C44" s="3">
        <v>3279686</v>
      </c>
      <c r="D44" s="3" t="s">
        <v>500</v>
      </c>
      <c r="E44" s="3" t="s">
        <v>493</v>
      </c>
      <c r="F44" t="str">
        <f>HYPERLINK("https://launchpad.support.sap.com/#/notes/3279686")</f>
        <v>https://launchpad.support.sap.com/#/notes/3279686</v>
      </c>
    </row>
    <row r="45" spans="1:6" x14ac:dyDescent="0.25">
      <c r="A45" t="s">
        <v>208</v>
      </c>
      <c r="B45" t="s">
        <v>499</v>
      </c>
      <c r="C45">
        <v>3299914</v>
      </c>
      <c r="D45" t="s">
        <v>211</v>
      </c>
      <c r="E45" t="s">
        <v>490</v>
      </c>
      <c r="F45" t="str">
        <f>HYPERLINK("https://launchpad.support.sap.com/#/notes/3299914")</f>
        <v>https://launchpad.support.sap.com/#/notes/3299914</v>
      </c>
    </row>
    <row r="46" spans="1:6" x14ac:dyDescent="0.25">
      <c r="A46" s="2" t="s">
        <v>208</v>
      </c>
      <c r="B46" s="2" t="s">
        <v>499</v>
      </c>
      <c r="C46" s="2">
        <v>3294437</v>
      </c>
      <c r="D46" s="2" t="s">
        <v>508</v>
      </c>
      <c r="E46" s="2" t="s">
        <v>495</v>
      </c>
      <c r="F46" t="str">
        <f>HYPERLINK("https://launchpad.support.sap.com/#/notes/3294437")</f>
        <v>https://launchpad.support.sap.com/#/notes/3294437</v>
      </c>
    </row>
    <row r="47" spans="1:6" x14ac:dyDescent="0.25">
      <c r="A47" t="s">
        <v>208</v>
      </c>
      <c r="B47" t="s">
        <v>499</v>
      </c>
      <c r="C47">
        <v>3298182</v>
      </c>
      <c r="D47" t="s">
        <v>523</v>
      </c>
      <c r="E47" t="s">
        <v>490</v>
      </c>
      <c r="F47" t="str">
        <f>HYPERLINK("https://launchpad.support.sap.com/#/notes/3298182")</f>
        <v>https://launchpad.support.sap.com/#/notes/3298182</v>
      </c>
    </row>
    <row r="48" spans="1:6" x14ac:dyDescent="0.25">
      <c r="A48" s="3" t="s">
        <v>208</v>
      </c>
      <c r="B48" s="3" t="s">
        <v>499</v>
      </c>
      <c r="C48" s="3">
        <v>3290925</v>
      </c>
      <c r="D48" s="3" t="s">
        <v>501</v>
      </c>
      <c r="E48" s="3" t="s">
        <v>493</v>
      </c>
      <c r="F48" t="str">
        <f>HYPERLINK("https://launchpad.support.sap.com/#/notes/3290925")</f>
        <v>https://launchpad.support.sap.com/#/notes/3290925</v>
      </c>
    </row>
    <row r="49" spans="1:6" x14ac:dyDescent="0.25">
      <c r="A49" t="s">
        <v>215</v>
      </c>
      <c r="B49" t="s">
        <v>216</v>
      </c>
      <c r="C49">
        <v>3287243</v>
      </c>
      <c r="D49" t="s">
        <v>524</v>
      </c>
      <c r="E49" t="s">
        <v>490</v>
      </c>
      <c r="F49" t="str">
        <f>HYPERLINK("https://launchpad.support.sap.com/#/notes/3287243")</f>
        <v>https://launchpad.support.sap.com/#/notes/3287243</v>
      </c>
    </row>
    <row r="50" spans="1:6" x14ac:dyDescent="0.25">
      <c r="A50" t="s">
        <v>215</v>
      </c>
      <c r="B50" t="s">
        <v>216</v>
      </c>
      <c r="C50">
        <v>3261198</v>
      </c>
      <c r="D50" t="s">
        <v>218</v>
      </c>
      <c r="E50" t="s">
        <v>490</v>
      </c>
      <c r="F50" t="str">
        <f>HYPERLINK("https://launchpad.support.sap.com/#/notes/3261198")</f>
        <v>https://launchpad.support.sap.com/#/notes/3261198</v>
      </c>
    </row>
    <row r="51" spans="1:6" x14ac:dyDescent="0.25">
      <c r="A51" t="s">
        <v>215</v>
      </c>
      <c r="B51" t="s">
        <v>216</v>
      </c>
      <c r="C51">
        <v>3280768</v>
      </c>
      <c r="D51" t="s">
        <v>525</v>
      </c>
      <c r="E51" t="s">
        <v>490</v>
      </c>
      <c r="F51" t="str">
        <f>HYPERLINK("https://launchpad.support.sap.com/#/notes/3280768")</f>
        <v>https://launchpad.support.sap.com/#/notes/3280768</v>
      </c>
    </row>
    <row r="52" spans="1:6" x14ac:dyDescent="0.25">
      <c r="A52" t="s">
        <v>215</v>
      </c>
      <c r="B52" t="s">
        <v>216</v>
      </c>
      <c r="C52">
        <v>3294869</v>
      </c>
      <c r="D52" t="s">
        <v>533</v>
      </c>
      <c r="E52" t="s">
        <v>490</v>
      </c>
      <c r="F52" t="str">
        <f>HYPERLINK("https://launchpad.support.sap.com/#/notes/3294869")</f>
        <v>https://launchpad.support.sap.com/#/notes/3294869</v>
      </c>
    </row>
    <row r="53" spans="1:6" x14ac:dyDescent="0.25">
      <c r="A53" t="s">
        <v>215</v>
      </c>
      <c r="B53" t="s">
        <v>216</v>
      </c>
      <c r="C53">
        <v>3297241</v>
      </c>
      <c r="D53" t="s">
        <v>222</v>
      </c>
      <c r="E53" t="s">
        <v>490</v>
      </c>
      <c r="F53" t="str">
        <f>HYPERLINK("https://launchpad.support.sap.com/#/notes/3297241")</f>
        <v>https://launchpad.support.sap.com/#/notes/3297241</v>
      </c>
    </row>
    <row r="54" spans="1:6" x14ac:dyDescent="0.25">
      <c r="A54" t="s">
        <v>223</v>
      </c>
      <c r="B54" t="s">
        <v>224</v>
      </c>
      <c r="C54">
        <v>3301575</v>
      </c>
      <c r="D54" t="s">
        <v>526</v>
      </c>
      <c r="E54" t="s">
        <v>490</v>
      </c>
      <c r="F54" t="str">
        <f>HYPERLINK("https://launchpad.support.sap.com/#/notes/3301575")</f>
        <v>https://launchpad.support.sap.com/#/notes/3301575</v>
      </c>
    </row>
    <row r="55" spans="1:6" x14ac:dyDescent="0.25">
      <c r="A55" t="s">
        <v>226</v>
      </c>
      <c r="B55" t="s">
        <v>227</v>
      </c>
      <c r="C55">
        <v>3300604</v>
      </c>
      <c r="D55" t="s">
        <v>530</v>
      </c>
      <c r="E55" t="s">
        <v>490</v>
      </c>
      <c r="F55" t="str">
        <f>HYPERLINK("https://launchpad.support.sap.com/#/notes/3300604")</f>
        <v>https://launchpad.support.sap.com/#/notes/3300604</v>
      </c>
    </row>
    <row r="56" spans="1:6" x14ac:dyDescent="0.25">
      <c r="A56" t="s">
        <v>226</v>
      </c>
      <c r="B56" t="s">
        <v>227</v>
      </c>
      <c r="C56">
        <v>3293542</v>
      </c>
      <c r="D56" t="s">
        <v>531</v>
      </c>
      <c r="E56" t="s">
        <v>490</v>
      </c>
      <c r="F56" t="str">
        <f>HYPERLINK("https://launchpad.support.sap.com/#/notes/3293542")</f>
        <v>https://launchpad.support.sap.com/#/notes/3293542</v>
      </c>
    </row>
    <row r="57" spans="1:6" x14ac:dyDescent="0.25">
      <c r="A57" s="2" t="s">
        <v>226</v>
      </c>
      <c r="B57" s="2" t="s">
        <v>227</v>
      </c>
      <c r="C57" s="2">
        <v>3287336</v>
      </c>
      <c r="D57" s="2" t="s">
        <v>527</v>
      </c>
      <c r="E57" s="2" t="s">
        <v>495</v>
      </c>
      <c r="F57" t="str">
        <f>HYPERLINK("https://launchpad.support.sap.com/#/notes/3287336")</f>
        <v>https://launchpad.support.sap.com/#/notes/3287336</v>
      </c>
    </row>
    <row r="58" spans="1:6" x14ac:dyDescent="0.25">
      <c r="A58" s="3" t="s">
        <v>226</v>
      </c>
      <c r="B58" s="3" t="s">
        <v>227</v>
      </c>
      <c r="C58" s="3">
        <v>3290752</v>
      </c>
      <c r="D58" s="3" t="s">
        <v>231</v>
      </c>
      <c r="E58" s="3" t="s">
        <v>493</v>
      </c>
      <c r="F58" t="str">
        <f>HYPERLINK("https://launchpad.support.sap.com/#/notes/3290752")</f>
        <v>https://launchpad.support.sap.com/#/notes/3290752</v>
      </c>
    </row>
    <row r="59" spans="1:6" x14ac:dyDescent="0.25">
      <c r="A59" t="s">
        <v>232</v>
      </c>
      <c r="B59" t="s">
        <v>233</v>
      </c>
      <c r="C59">
        <v>3289821</v>
      </c>
      <c r="D59" t="s">
        <v>234</v>
      </c>
      <c r="E59" t="s">
        <v>490</v>
      </c>
      <c r="F59" t="str">
        <f>HYPERLINK("https://launchpad.support.sap.com/#/notes/3289821")</f>
        <v>https://launchpad.support.sap.com/#/notes/3289821</v>
      </c>
    </row>
    <row r="60" spans="1:6" x14ac:dyDescent="0.25">
      <c r="A60" t="s">
        <v>232</v>
      </c>
      <c r="B60" t="s">
        <v>233</v>
      </c>
      <c r="C60">
        <v>3302062</v>
      </c>
      <c r="D60" t="s">
        <v>235</v>
      </c>
      <c r="E60" t="s">
        <v>490</v>
      </c>
      <c r="F60" t="str">
        <f>HYPERLINK("https://launchpad.support.sap.com/#/notes/3302062")</f>
        <v>https://launchpad.support.sap.com/#/notes/3302062</v>
      </c>
    </row>
    <row r="61" spans="1:6" x14ac:dyDescent="0.25">
      <c r="A61" t="s">
        <v>232</v>
      </c>
      <c r="B61" t="s">
        <v>233</v>
      </c>
      <c r="C61">
        <v>3294308</v>
      </c>
      <c r="D61" t="s">
        <v>236</v>
      </c>
      <c r="E61" t="s">
        <v>490</v>
      </c>
      <c r="F61" t="str">
        <f>HYPERLINK("https://launchpad.support.sap.com/#/notes/3294308")</f>
        <v>https://launchpad.support.sap.com/#/notes/3294308</v>
      </c>
    </row>
    <row r="62" spans="1:6" x14ac:dyDescent="0.25">
      <c r="A62" t="s">
        <v>232</v>
      </c>
      <c r="B62" t="s">
        <v>233</v>
      </c>
      <c r="C62">
        <v>3300071</v>
      </c>
      <c r="D62" t="s">
        <v>528</v>
      </c>
      <c r="E62" t="s">
        <v>490</v>
      </c>
      <c r="F62" t="str">
        <f>HYPERLINK("https://launchpad.support.sap.com/#/notes/3300071")</f>
        <v>https://launchpad.support.sap.com/#/notes/3300071</v>
      </c>
    </row>
    <row r="63" spans="1:6" x14ac:dyDescent="0.25">
      <c r="A63" t="s">
        <v>232</v>
      </c>
      <c r="B63" t="s">
        <v>233</v>
      </c>
      <c r="C63">
        <v>3295692</v>
      </c>
      <c r="D63" t="s">
        <v>502</v>
      </c>
      <c r="E63" t="s">
        <v>490</v>
      </c>
      <c r="F63" t="str">
        <f>HYPERLINK("https://launchpad.support.sap.com/#/notes/3295692")</f>
        <v>https://launchpad.support.sap.com/#/notes/3295692</v>
      </c>
    </row>
    <row r="64" spans="1:6" x14ac:dyDescent="0.25">
      <c r="A64" t="s">
        <v>232</v>
      </c>
      <c r="B64" t="s">
        <v>233</v>
      </c>
      <c r="C64">
        <v>3297925</v>
      </c>
      <c r="D64" t="s">
        <v>503</v>
      </c>
      <c r="E64" t="s">
        <v>490</v>
      </c>
      <c r="F64" t="str">
        <f>HYPERLINK("https://launchpad.support.sap.com/#/notes/3297925")</f>
        <v>https://launchpad.support.sap.com/#/notes/3297925</v>
      </c>
    </row>
    <row r="65" spans="1:6" x14ac:dyDescent="0.25">
      <c r="A65" s="3" t="s">
        <v>246</v>
      </c>
      <c r="B65" s="3" t="s">
        <v>247</v>
      </c>
      <c r="C65" s="3">
        <v>3274150</v>
      </c>
      <c r="D65" s="3" t="s">
        <v>534</v>
      </c>
      <c r="E65" s="3" t="s">
        <v>493</v>
      </c>
      <c r="F65" t="str">
        <f>HYPERLINK("https://launchpad.support.sap.com/#/notes/3274150")</f>
        <v>https://launchpad.support.sap.com/#/notes/3274150</v>
      </c>
    </row>
    <row r="66" spans="1:6" x14ac:dyDescent="0.25">
      <c r="A66" t="s">
        <v>246</v>
      </c>
      <c r="B66" t="s">
        <v>247</v>
      </c>
      <c r="C66">
        <v>3297966</v>
      </c>
      <c r="D66" t="s">
        <v>535</v>
      </c>
      <c r="E66" t="s">
        <v>490</v>
      </c>
      <c r="F66" t="str">
        <f>HYPERLINK("https://launchpad.support.sap.com/#/notes/3297966")</f>
        <v>https://launchpad.support.sap.com/#/notes/3297966</v>
      </c>
    </row>
    <row r="67" spans="1:6" x14ac:dyDescent="0.25">
      <c r="A67" t="s">
        <v>250</v>
      </c>
      <c r="B67" t="s">
        <v>251</v>
      </c>
      <c r="C67">
        <v>3294712</v>
      </c>
      <c r="D67" t="s">
        <v>252</v>
      </c>
      <c r="E67" t="s">
        <v>490</v>
      </c>
      <c r="F67" t="str">
        <f>HYPERLINK("https://launchpad.support.sap.com/#/notes/3294712")</f>
        <v>https://launchpad.support.sap.com/#/notes/3294712</v>
      </c>
    </row>
    <row r="68" spans="1:6" x14ac:dyDescent="0.25">
      <c r="A68" t="s">
        <v>250</v>
      </c>
      <c r="B68" t="s">
        <v>251</v>
      </c>
      <c r="C68">
        <v>3294641</v>
      </c>
      <c r="D68" t="s">
        <v>532</v>
      </c>
      <c r="E68" t="s">
        <v>490</v>
      </c>
      <c r="F68" t="str">
        <f>HYPERLINK("https://launchpad.support.sap.com/#/notes/3294641")</f>
        <v>https://launchpad.support.sap.com/#/notes/3294641</v>
      </c>
    </row>
    <row r="69" spans="1:6" x14ac:dyDescent="0.25">
      <c r="A69" t="s">
        <v>254</v>
      </c>
      <c r="B69" t="s">
        <v>255</v>
      </c>
      <c r="C69">
        <v>3296759</v>
      </c>
      <c r="D69" t="s">
        <v>256</v>
      </c>
      <c r="E69" t="s">
        <v>490</v>
      </c>
      <c r="F69" t="str">
        <f>HYPERLINK("https://launchpad.support.sap.com/#/notes/3296759")</f>
        <v>https://launchpad.support.sap.com/#/notes/3296759</v>
      </c>
    </row>
    <row r="70" spans="1:6" x14ac:dyDescent="0.25">
      <c r="A70" s="3" t="s">
        <v>254</v>
      </c>
      <c r="B70" s="3" t="s">
        <v>255</v>
      </c>
      <c r="C70" s="3">
        <v>3279183</v>
      </c>
      <c r="D70" s="3" t="s">
        <v>257</v>
      </c>
      <c r="E70" s="3" t="s">
        <v>493</v>
      </c>
      <c r="F70" t="str">
        <f>HYPERLINK("https://launchpad.support.sap.com/#/notes/3279183")</f>
        <v>https://launchpad.support.sap.com/#/notes/3279183</v>
      </c>
    </row>
    <row r="71" spans="1:6" x14ac:dyDescent="0.25">
      <c r="A71" t="s">
        <v>487</v>
      </c>
    </row>
  </sheetData>
  <autoFilter ref="A1:F71" xr:uid="{00000000-0009-0000-0000-000001000000}"/>
  <pageMargins left="0.7" right="0.7" top="0.78740157499999996" bottom="0.78740157499999996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SAPKE608I9-März-2023</vt:lpstr>
      <vt:lpstr>Deutschland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Thorsten Wischeloh</dc:creator>
  <cp:lastModifiedBy>Thorsten Wischeloh (consodalis GmbH)</cp:lastModifiedBy>
  <dcterms:created xsi:type="dcterms:W3CDTF">2023-03-14T07:21:55Z</dcterms:created>
  <dcterms:modified xsi:type="dcterms:W3CDTF">2023-03-14T08:42:44Z</dcterms:modified>
</cp:coreProperties>
</file>